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480" windowHeight="8130" activeTab="0"/>
  </bookViews>
  <sheets>
    <sheet name="PLAN" sheetId="1" r:id="rId1"/>
    <sheet name="MEM" sheetId="2" r:id="rId2"/>
    <sheet name="CRONO" sheetId="3" r:id="rId3"/>
    <sheet name="C1" sheetId="4" r:id="rId4"/>
    <sheet name="C2" sheetId="5" r:id="rId5"/>
  </sheets>
  <externalReferences>
    <externalReference r:id="rId8"/>
  </externalReferences>
  <definedNames>
    <definedName name="_xlnm.Print_Area" localSheetId="4">'C2'!$A$1:$G$33</definedName>
    <definedName name="_xlnm.Print_Area" localSheetId="2">'CRONO'!$A$1:$L$35</definedName>
    <definedName name="_xlnm.Print_Area" localSheetId="1">'MEM'!$A$1:$N$430</definedName>
    <definedName name="_xlnm.Print_Area" localSheetId="0">'PLAN'!$A$1:$G$223</definedName>
    <definedName name="_xlnm.Print_Titles" localSheetId="1">'MEM'!$1:$5</definedName>
    <definedName name="_xlnm.Print_Titles" localSheetId="0">'PLAN'!$1:$7</definedName>
  </definedNames>
  <calcPr fullCalcOnLoad="1"/>
</workbook>
</file>

<file path=xl/sharedStrings.xml><?xml version="1.0" encoding="utf-8"?>
<sst xmlns="http://schemas.openxmlformats.org/spreadsheetml/2006/main" count="1420" uniqueCount="463">
  <si>
    <t>Item</t>
  </si>
  <si>
    <t>SERVIÇOS PRELIMINARES</t>
  </si>
  <si>
    <t>INSTALAÇÃO DO CANTEIRO DE OBRAS</t>
  </si>
  <si>
    <t>MOVIMENTO DE TERRA</t>
  </si>
  <si>
    <t>Reaterro apiloado de cavas de fundação, em camadas de 20 cm</t>
  </si>
  <si>
    <t>ESTRUTURAS</t>
  </si>
  <si>
    <t>m2</t>
  </si>
  <si>
    <t>m</t>
  </si>
  <si>
    <t>m3</t>
  </si>
  <si>
    <t>kg</t>
  </si>
  <si>
    <t>und</t>
  </si>
  <si>
    <t>REVESTIMENTO COM ARGAMASSA</t>
  </si>
  <si>
    <t>REVESTIMENTO EMPREGANDO ARGAMASSA DE CIMENTO, CAL E AREIA</t>
  </si>
  <si>
    <t>PISOS INTERNOS E EXTERNOS</t>
  </si>
  <si>
    <t>m²</t>
  </si>
  <si>
    <t>Serviços</t>
  </si>
  <si>
    <t>P. Total</t>
  </si>
  <si>
    <t>%</t>
  </si>
  <si>
    <t>SUBTOTAL</t>
  </si>
  <si>
    <t>SUB. ACUMULADO</t>
  </si>
  <si>
    <t>SERVIÇOS COMPLEMENTARES</t>
  </si>
  <si>
    <t>IMPERMEABILIZAÇÕES</t>
  </si>
  <si>
    <t>CINTAMENTO DE CONCRETO</t>
  </si>
  <si>
    <t>LIMPEZA</t>
  </si>
  <si>
    <t>COBERTURA METÁLICA</t>
  </si>
  <si>
    <t>Envelopamento de concreto simples com consumo mínimo de cimento de 250kg/m3, inclusive escavação para profundidade mínima do eletroduto de 50 cm, de 25 x 25 cm, para 1 eletroduto</t>
  </si>
  <si>
    <t>pt</t>
  </si>
  <si>
    <t/>
  </si>
  <si>
    <t>SOBRE PISOS</t>
  </si>
  <si>
    <t xml:space="preserve">SOBRE PAREDES </t>
  </si>
  <si>
    <t>EQUIPAMENTOS ESPORTIVOS</t>
  </si>
  <si>
    <t>Rede para voleibol com malha grossa, faixas de lona superior e inferior</t>
  </si>
  <si>
    <t>Suporte para tabela de basquete de concreto armado Fck = 15MPa, inclusive forma, armação, lançamento e desforma</t>
  </si>
  <si>
    <t>Tabela de basquete de madeira, com aro, inclusive colocação</t>
  </si>
  <si>
    <t>Rede para futebol de salão</t>
  </si>
  <si>
    <t>ALAMBRADO</t>
  </si>
  <si>
    <t>PASSEIOS/CALÇADAS</t>
  </si>
  <si>
    <t>ITEM</t>
  </si>
  <si>
    <t>DESCRIÇÃO</t>
  </si>
  <si>
    <t>UNID</t>
  </si>
  <si>
    <t>QUANT.</t>
  </si>
  <si>
    <t>PREÇO UNIT.</t>
  </si>
  <si>
    <t>PREÇO TOTAL</t>
  </si>
  <si>
    <t>PLACA</t>
  </si>
  <si>
    <t>LOCAÇÃO / GABARITO</t>
  </si>
  <si>
    <t>PAREDES EM ALVENARIA</t>
  </si>
  <si>
    <t>ACABAMENTOS</t>
  </si>
  <si>
    <t>SUPRA-ESTRUTURA</t>
  </si>
  <si>
    <t>INFRA-ESTRUTURA</t>
  </si>
  <si>
    <t>INSTALAÇÕES  E APARELHOS ELÉTRICOS</t>
  </si>
  <si>
    <t>INSTALAÇÕES E APARELHOS HIDRO-SANITÁRIOS</t>
  </si>
  <si>
    <t>TORNEIRAS, REGISTROS, VÁLVULAS E METAIS</t>
  </si>
  <si>
    <t>OUTROS APARELHOS</t>
  </si>
  <si>
    <t>LUMINÁRIAS</t>
  </si>
  <si>
    <t>INTERRUPTORES E TOMADAS</t>
  </si>
  <si>
    <t>INSTALAÇÕES DE COMBATE A INCÊNDIO</t>
  </si>
  <si>
    <t>ENTRADA DE ÁGUA</t>
  </si>
  <si>
    <t>ALIMENTAÇÃO PARA RESERVATÓRIO SUPERIOR</t>
  </si>
  <si>
    <t>PRUMADAS HIDRO-SANITÁRIAS</t>
  </si>
  <si>
    <t>Ponto para esgoto primário (vaso sanitário)</t>
  </si>
  <si>
    <t>Ponto para caixa sifonada, inclusive caixa sifonada pvc 150x150x50mm com grelha em pvc</t>
  </si>
  <si>
    <t>TUBULAÇÃO DE LIGAÇÃO DE CAIXAS</t>
  </si>
  <si>
    <t>Tubo PVC rígido para esgoto no diâmetro de 100mm incluindo escavação e aterro com areia</t>
  </si>
  <si>
    <t>PONTOS ELÉTRICOS</t>
  </si>
  <si>
    <t>PREPARO DO TERRENO PISO QUADRA</t>
  </si>
  <si>
    <t>Ponto de água fria (lavatório, vaso, pia, etc...)</t>
  </si>
  <si>
    <t>unid</t>
  </si>
  <si>
    <t>ESQUADRIAS DE MADEIRA  E METAL</t>
  </si>
  <si>
    <t>MADEIRA</t>
  </si>
  <si>
    <t>ALUMINIO</t>
  </si>
  <si>
    <t>INSTALACOES FOSSA, FILTRO E SUMIDOURO</t>
  </si>
  <si>
    <t>TOTAL DA PLANILHA</t>
  </si>
  <si>
    <t>REDE DE BAIXA TENSÃO - QUADRO E CAIXAS</t>
  </si>
  <si>
    <t>C R O N O G R A M A    F Í S I C O - F I N A N C E I R O</t>
  </si>
  <si>
    <t xml:space="preserve">OBRA: CONSTRUÇÃO DE QUADRA POLIESPORTIVA    </t>
  </si>
  <si>
    <t>BANCADAS DE GRANITO</t>
  </si>
  <si>
    <t xml:space="preserve"> email: soma.engenharia@hotmail.com</t>
  </si>
  <si>
    <t>ARQUIBANCADAS</t>
  </si>
  <si>
    <t>IOPES</t>
  </si>
  <si>
    <t>Projetor marca de referência tecnowatt PL 400MA com lâmpada Vapor de Mercúrio 400W</t>
  </si>
  <si>
    <t>SPDA</t>
  </si>
  <si>
    <t>Condutor de cobre nú, seção de 35mm2, inclusive suportes isoladores e acessórios de fixação, conforme projeto</t>
  </si>
  <si>
    <t>Aterramento com haste terra 5/8" x 2.40, cabo de cobre nu 6mm2, inclusive caixa de concreto 30 x 30 cm</t>
  </si>
  <si>
    <t>Cabo condutor de cobre eletrolítico nu, tempera meio dura, encordoamento classe 2, para aterramento, diam. 50mm2</t>
  </si>
  <si>
    <t>Locação de obra com gabarito de madeira</t>
  </si>
  <si>
    <t>Escavação manual em material de 1a. categoria, até 1.50 m de profundidade</t>
  </si>
  <si>
    <t>Barracão para almoxarifado área de 10.90m2, de chapa de compensado de 12mm e pontalete 8x8cm, piso cimentado e cobertura de telhas de fibrocimento de 6mm, incl. ponto de luz,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</si>
  <si>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</si>
  <si>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Fornecimento, dobragem e colocação em fôrma, de armadura CA-50 A média, diâmetro de 6.3 a 10.0 mm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</si>
  <si>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</si>
  <si>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Azulejo branco 15 x 15 cm, juntas a prumo, assentado com argamassa de cimento colante, inclusive rejuntamento com cimento branco, marcas de referência Eliane, Cecrisa ou Portobello</t>
  </si>
  <si>
    <t>Lastro regularizado de concreto não estrutural, espessura de 8 cm</t>
  </si>
  <si>
    <t>Regularização de base p/ revestimento cerâmico, com argamassa de cimento e areia no traço 1:5, espessura 3cm</t>
  </si>
  <si>
    <t>Porta de abrir tipo veneziana em alumínio anodizado, linha 25, completa, incl. puxador com tranca, caixilho e contramarco</t>
  </si>
  <si>
    <t>Impermeabilização com argamassa de igol 2 - marca de referência Sika</t>
  </si>
  <si>
    <t xml:space="preserve">Ponto padrão de luz no teto - considerando eletroduto PVC rígido de 3/4" inclusive conexões (4.5m), fio isolado PVC de 2.5mm2 (16.2m) e caixa estampada 4x4" (1 und) </t>
  </si>
  <si>
    <t xml:space="preserve">Ponto padrão de luz na parede - considerando eletroduto PVC rígido de 3/4" inclusive conexões (4.5m), fio isolado PVC de 2.5mm2 (16.2m) e caixa estampada 4x4" (1 und) </t>
  </si>
  <si>
    <t>Caixa de passagem de alvenaria de blocos de concreto 9x19x39cm, dimensões de 30x30x50cm, com revestimento interno em chapisco e reboco, tampa de concreto esp.5cm e lastro de brita 5 cm</t>
  </si>
  <si>
    <t>APARELHOS</t>
  </si>
  <si>
    <t>Tubo de PVC rígido soldável marrom, diâm. 25mm (3/4"), inclusive conexões</t>
  </si>
  <si>
    <t>Pintura com tinta acrílica, marcas de referência Suvinil, Coral ou Metalatex, inclusive selador acrílico, em paredes e forros, a três demãos</t>
  </si>
  <si>
    <t>Divisória de granito com 3 cm de espessura, assentada com argamassa de cimento e areia no traço 1:3, na cor cinza</t>
  </si>
  <si>
    <t>Fornecimento, dobragem e colocação em fôrma, de armadura CA-60 B fina, diâmetro de 4.0 a 7.0mm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</si>
  <si>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</si>
  <si>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</si>
  <si>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Conjunto de poste de voleibol de tubo de ferro galvanizado 3"e parte móvel de 21/2", inclusive carretilha, furo com tubo de ferro galvanizado de 31/2"e tampão de furo</t>
  </si>
  <si>
    <t>Alambrado com tela fio 12, malha de 1", tubos de ferro galvanizado verticais de 2" e tubos de ferro galvanizado horizontais de 1" soldados nas partes superior e inferior, inclusive portão</t>
  </si>
  <si>
    <t>Placa de obra nas dimensões de 2.00 x 4.00m, padrão IOPES</t>
  </si>
  <si>
    <t>PAREDE/MURETA DE VEDAÇÃO EMPREGANDO ARGAMASSA DE CIMENTO, CAL E AREIA</t>
  </si>
  <si>
    <t>Piso argamassa alta resistência tipo granilite ou equiv de qualidade comprovada, esp de 10mm, com juntas plástica em quadros de 1m, na cor natural, com acabamento polido mecanizado, inclusive regularização e=3.0cm</t>
  </si>
  <si>
    <t>Tubo de PVC rígido soldável branco, para esgoto, diâmetro 100mm (4"), inclusive conexões</t>
  </si>
  <si>
    <t>Filtro anaeróbio de anéis pré-moldados de concreto, diâmetro de 1.20m, altura útil de 1.80m, completo, incl. tampa c/visita de 60 cm, concreto p/fundo esp.10cm e tubulação de saída de esgoto</t>
  </si>
  <si>
    <t>Fossa séptica de anéis pré-moldados de concreto, diâmetro 1.20 m, altura útil de 1.70m, completa, incluindo tampa c/visita de 60cm, concreto p/fundo esp.10 cm, e tubo para ligação ao filtro</t>
  </si>
  <si>
    <t>PINTURAS</t>
  </si>
  <si>
    <t>GRADE METALICA</t>
  </si>
  <si>
    <t>CORRIMÃO ARQUIBANCADA</t>
  </si>
  <si>
    <t>Guarda corpo de tubo de ferro galvanizado, diâm. 3" e 2", h=0.8 m inclusive pintura a óleo ou esmalte</t>
  </si>
  <si>
    <t>PORTÃO</t>
  </si>
  <si>
    <t>Grade de ferro em barra chata, inclusive chumbamento</t>
  </si>
  <si>
    <t>Portão de ferro de abrir em barra chata, chapa e tubo, inclusive chumbamento</t>
  </si>
  <si>
    <t>Reservatório de fibra de vidro 1500l, inclusive peça 6x16cm para apoio, exclusive flanges e torneira de bóia</t>
  </si>
  <si>
    <t>Fornecimento, dobragem e colocação em fôrma, de armadura CA-50 A grossa diâmetro de 12.5 a 25.0 mm (1/2 a 1")</t>
  </si>
  <si>
    <t>Báscula para vidro em alumínio anodizado cor natural, linha 25, completa, com tranca, caixilho e contramarco, exclusive vidro</t>
  </si>
  <si>
    <t>VIDROS</t>
  </si>
  <si>
    <t>Vidro plano transparente liso, com 4 mm de espessura</t>
  </si>
  <si>
    <t>Luminária p/ duas lâmpadas fluorescentes 20W, completa, c/ reator duplo-127V partida rápida e alto fator de potência, soquete antivibratório e lâmpada fluorescente 20W-127V</t>
  </si>
  <si>
    <t>Caixa de passagem 200x200x100mm, chapa 18, com tampa parafusada</t>
  </si>
  <si>
    <t>Tubo de PVC rígido soldável branco, para esgoto, diâmetro 50mm (2"), inclusive conexões</t>
  </si>
  <si>
    <t>Bebedouro de aço inox, marcas de referência Fisher, Metalpress ou Mekal, inclusive válvula, sifão cromado e torneiras, exclusive alvenaria, dim. 0.45x2.75 m, conforme detalhe em projeto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</si>
  <si>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</si>
  <si>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</si>
  <si>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LASTRO DE CONTRAPISO HALL/VEST/COZ/DEP</t>
  </si>
  <si>
    <t>Saboneteira de louça branca, 15x15cm, marcas de referência Deca, Celite ou Ideal Standard.</t>
  </si>
  <si>
    <t>Papeleira de louça branca, 15x15cm, marcas de referência Deca, Celite ou Ideal Standard.</t>
  </si>
  <si>
    <t>Ponto para ralo sifonado, inclusive ralo sifonado 100 x 40 mm c/ grelha em pvc</t>
  </si>
  <si>
    <t>Pára-raios tipo franklim incluindo base de fixação, conjunto de contraventagem c/abraçadeira p/3 estais em tubo e demais acessórios c/exceção do cabo de cobre de descida e suportes isoladores</t>
  </si>
  <si>
    <t>Terminal aéreo em latão (captor), com conector e fixação horizontal 5/16"x250mm, ref. TEL-024, inclusive vedação dos furos com poliuretano ref. TEL 5905, marca de ref. Termotécnica ou equivalente</t>
  </si>
  <si>
    <t>Registro de pressão com canopla cromada diam. 20mm (3/4"), marcas de referência Fabrimar, Deca ou Docol</t>
  </si>
  <si>
    <t>Registro de gaveta com canopla cromada diam 32mm (11/4"), marcas de referência Fabrimar, Deca ou Docol</t>
  </si>
  <si>
    <t>Registro de gaveta com canopla cromada, diam. 20mm (3/4"), marcas de referência Fabrimar, Deca ou Docol</t>
  </si>
  <si>
    <t>Fio de cobre termoplástico, com isolamento para 750V, seção de 2.5 mm2</t>
  </si>
  <si>
    <t>Fio ou cabo de cobre termoplástico, com isolamento para 750V, seção de 4.0 mm2</t>
  </si>
  <si>
    <t>Cabo de cobre termoplástico, com isolamento para 750V, seção de 25.0 mm2</t>
  </si>
  <si>
    <t>Calha em chapa galvanizada com largura de 40 cm</t>
  </si>
  <si>
    <t>Haste de terra tipo COPPERWELD - 5/8" x 2.40m</t>
  </si>
  <si>
    <t>Ponto para esgoto secundário (pia, lavatório, mictório, tanque, bidê, etc...)</t>
  </si>
  <si>
    <t>Vaso sanitário padrão popular completo com acessórios para ligação, marcas de referência Deca, Celite ou Ideal Standard, inclusive assento plástico</t>
  </si>
  <si>
    <t>Chuveiro frio de PVC, marcas de referência Atlas, Cipla ou Akros</t>
  </si>
  <si>
    <t>Pintura à base de epoxi, marcas de referência Suvinil, Coral ou Metalatex, em faixas com largura de 5 cm, para demarcação de quadra de esportes</t>
  </si>
  <si>
    <t>Pintura com tinta à base de resinas acrílicas, marcas de referência Suvinil, Coral ou Metalatex, sobre piso de concreto, a duas demãos</t>
  </si>
  <si>
    <t>Bancada de granito com espessura de 2 cm</t>
  </si>
  <si>
    <t>Limpeza geral de obras (quadras, praças e jardins)</t>
  </si>
  <si>
    <t>Alexander Correa Fabricio</t>
  </si>
  <si>
    <t xml:space="preserve">eng. civil </t>
  </si>
  <si>
    <t>CREA-ES: 9344/D</t>
  </si>
  <si>
    <t>eng. civil</t>
  </si>
  <si>
    <t>SOMA ENGENHARIA E CONSULTORIA LTDA</t>
  </si>
  <si>
    <t xml:space="preserve">PREFEITURA MUNICIPAL DE RIO NOVO DO SUL / ES  </t>
  </si>
  <si>
    <t>Av. Marechal Deodoro, 131,  Centro - CEP29600-000</t>
  </si>
  <si>
    <t>Afonso Claudio/ES  -  Tel:(27)99956-2230</t>
  </si>
  <si>
    <t xml:space="preserve"> B.D.I.:     </t>
  </si>
  <si>
    <t>P L A N I L H A      O R Ç A M E N T Á R I A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</si>
  <si>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</si>
  <si>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Fôrma de tábua de madeira de 2.5 x 30.0 cm para fundações, levando-se em conta a utilização 5 vezes (incluido o material, corte, montagem, escoramento e desforma)</t>
  </si>
  <si>
    <t>Fornecimento e aplicação de concreto USINADO Fck=25 MPa - considerando lançamento MANUAL para INFRA-ESTRUTURA (5% de perdas já incluído no custo)</t>
  </si>
  <si>
    <t>Fornecimento e aplicação de concreto USINADO Fck=25 MPa - considerando BOMBEAMENTO (5% de perdas já incluído no custo) (6% de taxa p/concr.bombeavel)</t>
  </si>
  <si>
    <t>Fôrma em chapa de madeira compensada plastificada 12mm para estrutura em geral, 5 reaproveitamentos, reforçada com sarrafos de madeira 2.5x10cm (incl material, corte, montagem, escoras em eucalipto e desforma)</t>
  </si>
  <si>
    <t>Piso quadra poliesp. fck=25MPa, esp.=10 cm, armado c/ tela Q138, concret camada única bombeável c/ brita n. 1, acab. sup. c/ rotoalisador, juntas c/ corte serra diamant. preench. c/ mastique, base 5cm solo brita 30% e resina endur</t>
  </si>
  <si>
    <t>Porta em madeira de lei tipo angelim pedra ou equiv.c/enchimento em madeira 1a.qualidade esp. 30mm p/ pintura, inclusive alizares, dobradiças e fechadura externa em latão cromado LaFonte ou equiv., exclusive marco, nas dim.: 0.90 x 2.10 m</t>
  </si>
  <si>
    <t>Marco de madeira de lei de 1ª (Peroba, Ipê, Angelim Pedra ou equivalente) com 15 x 3 cm de batente, nas dimensões de 0.90 x 2.10 m</t>
  </si>
  <si>
    <t>Estrut. metálica p/ quadra poliesp. coberta constituída por perfis formados a frio, aço estrutural ASTM A-570 G33 (terças) ASTM A-36 (demais perfis) c/ o sistema de trat. e pint conf descrito em notas da planilha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</si>
  <si>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</si>
  <si>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Padrão de entrada de energia elétrica, trifásico, entrada aérea, a 4 fios, carga instalada em muro de 26001 até 34000W - 220/127V</t>
  </si>
  <si>
    <t>Quadro de distribuição de energia, de embutir, com 24 divisões modulares, com barramento</t>
  </si>
  <si>
    <t>Eletroduto de PVC rígido roscável, diâm. 2" (60mm), inclusive conexões</t>
  </si>
  <si>
    <t>Ponto padrão de interruptor de 1 tecla paralelo - considerando eletroduto PVC rígido de 3/4" inclusive conexões (8.5m), fio isolado PVC de 2.5mm2 (28.8m) e caixa estampada 4x2" (1 und)</t>
  </si>
  <si>
    <t>Tomada padrão brasileiro linha branca, NBR 14136 2 polos + terra 10A/250V, com placa 4x2"</t>
  </si>
  <si>
    <t>Interruptor de uma tecla simples 10A/250V, com placa 4x2"</t>
  </si>
  <si>
    <t>Mini-Disjuntor monopolar 16 A, curva C - 5KA 220/127VCA (NBR IEC 60947-2), Ref. Siemens, GE, Schneider ou equivalente</t>
  </si>
  <si>
    <t>Mini-Disjuntor bipolar 20 A, curva C - 5KA 220/127VCA (NBR IEC 60947-2), Ref. Siemens, GE, Schneider ou equivalente</t>
  </si>
  <si>
    <t>Mini-Disjuntor bipolar 25 A, curva C - 5KA 220/127VCA (NBR IEC 60947-2), Ref. Siemens, GE, Schneider ou equivalente</t>
  </si>
  <si>
    <t>Mini-Disjuntor tripolar 80 A, curva C - 5KA 240VCA (NBR IEC 60947-2), Ref. Siemens, GE, Schneider ou equivalente</t>
  </si>
  <si>
    <t>Padrão entrada d'água com caixa enterrada para hidrômetro com diâmetro de 1" - padrão 2B da CESAN. Caixa em alvenaria 60x80x40cm e com tampa articulada de ferro fundido, registro e conexões para instalação de hidrômetro. Conferir detalhe</t>
  </si>
  <si>
    <t>Cuba louça de embutir redonda, 30cm, L-41, completa, marcas de referência Deca, Celite ou Ideal Standard, incl. válvula e sifão, exclusive torneira</t>
  </si>
  <si>
    <t>Cuba em aço inox nº 02(dim.560x340x150)mm, marcas de referência Franke, Strake, tramontina, inclusive válvula de metal 31/2" e sifão cromado 1 x 1/2", excl. torneira</t>
  </si>
  <si>
    <t>Extintor de incêndio portátil de pó químico ABC com capacidade 2A-20B:C (4 kg), inclusive suporte para fixação, EXCLUSIVE placa sinalizadora em PVC fotoluminescente</t>
  </si>
  <si>
    <t>Placa de sinalização de segurança CODIGO 14 - 315/158(NBR 13.434); CÓDIGO S3(NT 14/2010-ES) ("SAIDA DE EMERGÊNCIA" - seta vertical)</t>
  </si>
  <si>
    <t>Ponto para iluminação de emergência completo, inclusive bloco autônomo de iluminação 2x9W com tomada universal</t>
  </si>
  <si>
    <t>Trave para futebol de salão de tubo de ferro galvanizado 3", com recuo, removível, dimensões oficiais 3x2m</t>
  </si>
  <si>
    <t>FONTE: PLANILHA IOPES/LABOR - MAIO / 2019</t>
  </si>
  <si>
    <t>M E M Ó R I A    C Á L C U L O     ( Q U A N T I T A T I V O S )</t>
  </si>
  <si>
    <t>Quant.</t>
  </si>
  <si>
    <t>Descrição</t>
  </si>
  <si>
    <r>
      <t xml:space="preserve">TOTAL  </t>
    </r>
    <r>
      <rPr>
        <i/>
        <sz val="10"/>
        <color indexed="8"/>
        <rFont val="Calibri"/>
        <family val="2"/>
      </rPr>
      <t>(m²)</t>
    </r>
  </si>
  <si>
    <t>→</t>
  </si>
  <si>
    <t>=</t>
  </si>
  <si>
    <t>Gabarito</t>
  </si>
  <si>
    <r>
      <t xml:space="preserve">Comp. </t>
    </r>
    <r>
      <rPr>
        <i/>
        <sz val="10"/>
        <color indexed="8"/>
        <rFont val="Calibri"/>
        <family val="2"/>
      </rPr>
      <t>(m)</t>
    </r>
  </si>
  <si>
    <r>
      <t>Larg.</t>
    </r>
    <r>
      <rPr>
        <i/>
        <sz val="10"/>
        <color indexed="8"/>
        <rFont val="Calibri"/>
        <family val="2"/>
      </rPr>
      <t xml:space="preserve"> (m)</t>
    </r>
  </si>
  <si>
    <t>x</t>
  </si>
  <si>
    <t>TOTAL</t>
  </si>
  <si>
    <t>Placa</t>
  </si>
  <si>
    <r>
      <t>Alt.</t>
    </r>
    <r>
      <rPr>
        <i/>
        <sz val="10"/>
        <color indexed="8"/>
        <rFont val="Calibri"/>
        <family val="2"/>
      </rPr>
      <t xml:space="preserve"> (m)</t>
    </r>
  </si>
  <si>
    <r>
      <t xml:space="preserve">Base. </t>
    </r>
    <r>
      <rPr>
        <i/>
        <sz val="10"/>
        <color indexed="8"/>
        <rFont val="Calibri"/>
        <family val="2"/>
      </rPr>
      <t>(m)</t>
    </r>
  </si>
  <si>
    <r>
      <t xml:space="preserve">Larg. </t>
    </r>
    <r>
      <rPr>
        <i/>
        <sz val="10"/>
        <color indexed="8"/>
        <rFont val="Calibri"/>
        <family val="2"/>
      </rPr>
      <t>(m)</t>
    </r>
  </si>
  <si>
    <t>Reaterro</t>
  </si>
  <si>
    <t>% Compact</t>
  </si>
  <si>
    <t>Barracão</t>
  </si>
  <si>
    <t>Rede água</t>
  </si>
  <si>
    <r>
      <t xml:space="preserve">TOTAL  </t>
    </r>
    <r>
      <rPr>
        <i/>
        <sz val="10"/>
        <color indexed="8"/>
        <rFont val="Calibri"/>
        <family val="2"/>
      </rPr>
      <t>(m)</t>
    </r>
  </si>
  <si>
    <t>Rede energia</t>
  </si>
  <si>
    <t>INFRA-ESTRUTURA  (PROJETO ESTRUTURAL EXECUTIVO)</t>
  </si>
  <si>
    <t>Fôrma de madeira</t>
  </si>
  <si>
    <t>Prancha</t>
  </si>
  <si>
    <t>Classe</t>
  </si>
  <si>
    <r>
      <t xml:space="preserve">TOTAL  </t>
    </r>
    <r>
      <rPr>
        <i/>
        <sz val="10"/>
        <rFont val="Calibri"/>
        <family val="2"/>
      </rPr>
      <t>(m²)</t>
    </r>
  </si>
  <si>
    <t>1/9, 2/9 e 4/9</t>
  </si>
  <si>
    <t>← Nível -160cm</t>
  </si>
  <si>
    <t>3/9, 5/9 e 6/9</t>
  </si>
  <si>
    <t>← Nível +20cm</t>
  </si>
  <si>
    <t>SUB-TOTAL</t>
  </si>
  <si>
    <t>← reutilização 5x</t>
  </si>
  <si>
    <t>Fornecimento de concreto</t>
  </si>
  <si>
    <r>
      <t xml:space="preserve">TOTAL  </t>
    </r>
    <r>
      <rPr>
        <i/>
        <sz val="10"/>
        <rFont val="Calibri"/>
        <family val="2"/>
      </rPr>
      <t>(m³)</t>
    </r>
  </si>
  <si>
    <t>Concreto resistencia fck=25MPa</t>
  </si>
  <si>
    <t>Armadura de aço</t>
  </si>
  <si>
    <r>
      <t xml:space="preserve">TOTAL  </t>
    </r>
    <r>
      <rPr>
        <i/>
        <sz val="10"/>
        <rFont val="Calibri"/>
        <family val="2"/>
      </rPr>
      <t>(kg)</t>
    </r>
  </si>
  <si>
    <t>.     4/9</t>
  </si>
  <si>
    <t>arm média CA50 A - 6.3 à 10mm</t>
  </si>
  <si>
    <t>1/9 e 4/9</t>
  </si>
  <si>
    <t>arm grossa CA50 A - 12.5 à 25mm</t>
  </si>
  <si>
    <t>arm fina CA60 A - 4.0 à 7mm</t>
  </si>
  <si>
    <t>SUPRA-ESTRUTURA  (PROJETO ESTRUTURAL EXECUTIVO)</t>
  </si>
  <si>
    <t>.     9/9</t>
  </si>
  <si>
    <t>← Nível +225cm e +320cm</t>
  </si>
  <si>
    <t>.     7/9</t>
  </si>
  <si>
    <t>← Nível +320cm (laje)</t>
  </si>
  <si>
    <t>.     8/9</t>
  </si>
  <si>
    <t>← Nível +225cm (arquibancada)</t>
  </si>
  <si>
    <t>7/9, 8/9 e 9/9</t>
  </si>
  <si>
    <t>Alvenaria vestiários / mureta</t>
  </si>
  <si>
    <r>
      <t xml:space="preserve">Alt.  </t>
    </r>
    <r>
      <rPr>
        <i/>
        <sz val="10"/>
        <color indexed="8"/>
        <rFont val="Calibri"/>
        <family val="2"/>
      </rPr>
      <t>(m)</t>
    </r>
  </si>
  <si>
    <t>(0,78+2,12+0,10) cotas pé-direito no corte CD</t>
  </si>
  <si>
    <t>viga h=35cm</t>
  </si>
  <si>
    <t>← (0,78+2,12+0,10)=3,00-0,35= 2,65m</t>
  </si>
  <si>
    <t>← parede entrada dos vestiários h=3,50 para formar altura da platibanda</t>
  </si>
  <si>
    <t>←mureta h=0,80m</t>
  </si>
  <si>
    <t>Alvenaria platibanda / vestiarios</t>
  </si>
  <si>
    <t>Alvenaria parede atrás das traves gol</t>
  </si>
  <si>
    <t>Teto das lajes / vestiários</t>
  </si>
  <si>
    <r>
      <t xml:space="preserve">Larg.  </t>
    </r>
    <r>
      <rPr>
        <i/>
        <sz val="10"/>
        <color indexed="8"/>
        <rFont val="Calibri"/>
        <family val="2"/>
      </rPr>
      <t>(m)</t>
    </r>
  </si>
  <si>
    <t>Chapisco</t>
  </si>
  <si>
    <t>Área</t>
  </si>
  <si>
    <t>← Alvenaria parede / mureta</t>
  </si>
  <si>
    <t>← Alvenaria platibanda / vestiarios</t>
  </si>
  <si>
    <t>← Alvenaria atrás traves gol</t>
  </si>
  <si>
    <t>← Teto das lajes</t>
  </si>
  <si>
    <t>Reboco</t>
  </si>
  <si>
    <t>Área Chap.</t>
  </si>
  <si>
    <t>Azulejos vestiários / cantina</t>
  </si>
  <si>
    <t>Lastro/Regularização/Piso (hall, vest, coz e depósito)</t>
  </si>
  <si>
    <t>← hall vest</t>
  </si>
  <si>
    <t>← vest</t>
  </si>
  <si>
    <t>← dep</t>
  </si>
  <si>
    <t>← cantina</t>
  </si>
  <si>
    <t>Piso (Quadra futsal)</t>
  </si>
  <si>
    <t>← salao</t>
  </si>
  <si>
    <t>Lastro/Regularização (Arquibancada)</t>
  </si>
  <si>
    <t>← patamar</t>
  </si>
  <si>
    <t>← espelho</t>
  </si>
  <si>
    <t>Lastro/Regularização (Passeio externo)</t>
  </si>
  <si>
    <t xml:space="preserve">Portas Madeira </t>
  </si>
  <si>
    <r>
      <t xml:space="preserve">TOTAL  </t>
    </r>
    <r>
      <rPr>
        <i/>
        <sz val="10"/>
        <color indexed="8"/>
        <rFont val="Calibri"/>
        <family val="2"/>
      </rPr>
      <t>(un)</t>
    </r>
  </si>
  <si>
    <t>← Vestiários</t>
  </si>
  <si>
    <t>← Depósito</t>
  </si>
  <si>
    <t>← Cozinha</t>
  </si>
  <si>
    <t>Porta Alumínio Tipo Veneziana</t>
  </si>
  <si>
    <t>← WC</t>
  </si>
  <si>
    <t xml:space="preserve">Básculas Alumínio </t>
  </si>
  <si>
    <t>← Vest./Dep/Coz</t>
  </si>
  <si>
    <t xml:space="preserve">Vidros </t>
  </si>
  <si>
    <t>Impermeabilização   (PROJETO ESTRUTURAL EXECUTIVO)</t>
  </si>
  <si>
    <r>
      <t xml:space="preserve">TOTAL  </t>
    </r>
    <r>
      <rPr>
        <i/>
        <sz val="10"/>
        <rFont val="Calibri"/>
        <family val="2"/>
      </rPr>
      <t>(m2)</t>
    </r>
  </si>
  <si>
    <t>.   5/9</t>
  </si>
  <si>
    <t>Impermeabilização das cintas</t>
  </si>
  <si>
    <t>Estrutura Metálica</t>
  </si>
  <si>
    <r>
      <t xml:space="preserve">TOTAL  </t>
    </r>
    <r>
      <rPr>
        <i/>
        <sz val="10"/>
        <color indexed="8"/>
        <rFont val="Calibri"/>
        <family val="2"/>
      </rPr>
      <t>(kg)</t>
    </r>
  </si>
  <si>
    <t>← Conforme projeto executivo estrutura metálica</t>
  </si>
  <si>
    <t>Telhas</t>
  </si>
  <si>
    <r>
      <t xml:space="preserve">Arco.  </t>
    </r>
    <r>
      <rPr>
        <i/>
        <sz val="10"/>
        <color indexed="8"/>
        <rFont val="Calibri"/>
        <family val="2"/>
      </rPr>
      <t>(m)</t>
    </r>
  </si>
  <si>
    <t>Calhas laterais</t>
  </si>
  <si>
    <r>
      <t xml:space="preserve">Comp </t>
    </r>
    <r>
      <rPr>
        <i/>
        <sz val="10"/>
        <color indexed="8"/>
        <rFont val="Calibri"/>
        <family val="2"/>
      </rPr>
      <t>(m)</t>
    </r>
  </si>
  <si>
    <r>
      <t xml:space="preserve">Total  </t>
    </r>
    <r>
      <rPr>
        <i/>
        <sz val="10"/>
        <color indexed="8"/>
        <rFont val="Calibri"/>
        <family val="2"/>
      </rPr>
      <t>(m)</t>
    </r>
  </si>
  <si>
    <t>Tubo de queda água pluvial</t>
  </si>
  <si>
    <t>Caixa de Passagem água pluvial</t>
  </si>
  <si>
    <t>30x30x50</t>
  </si>
  <si>
    <t>PROJETO ELÉTRICO EXECUTIVO)</t>
  </si>
  <si>
    <t xml:space="preserve">TOTAL </t>
  </si>
  <si>
    <t>Derivação ramal de entrada</t>
  </si>
  <si>
    <t xml:space="preserve">un </t>
  </si>
  <si>
    <t>Quadro de distribuição</t>
  </si>
  <si>
    <t>Forn e assent de tubo</t>
  </si>
  <si>
    <t>Forn e inst fios 2.5mm²</t>
  </si>
  <si>
    <t>Forn e inst fios 4.0mm²</t>
  </si>
  <si>
    <t>Forn e inst fios 25.0mm²</t>
  </si>
  <si>
    <t>Haste de cobre</t>
  </si>
  <si>
    <t>Ponto luz no teto</t>
  </si>
  <si>
    <t>Ponto luz na parede</t>
  </si>
  <si>
    <t>Ponto padrao de interruptor</t>
  </si>
  <si>
    <t>Luminária p/ duas lampadas 20w</t>
  </si>
  <si>
    <t>Tomada 2 polos 20A/250V</t>
  </si>
  <si>
    <t>Interruptor tecla simples 10A/250V</t>
  </si>
  <si>
    <t>Disjuntor monopolar 16 A - Norma DIN</t>
  </si>
  <si>
    <t>Disjuntor bipolar 20 A - Norma DIN</t>
  </si>
  <si>
    <t>Disjuntor bipolar 25 A - Norma DIN</t>
  </si>
  <si>
    <t>Disjuntor tripolar 80 A - Norma DIN</t>
  </si>
  <si>
    <t>Envelopamento concreto simples (proj. elet. 1/3)</t>
  </si>
  <si>
    <t>Projetor tecnowatt PL 400MA</t>
  </si>
  <si>
    <t>Caixa de passagem 30x30x50cm</t>
  </si>
  <si>
    <t>Caixa de passagem 200x200x100mm</t>
  </si>
  <si>
    <t>Pára-raios tipo franklin</t>
  </si>
  <si>
    <t>Terminal aéreo</t>
  </si>
  <si>
    <t>Cabo condutor 50mm2 para aterramento</t>
  </si>
  <si>
    <t>Condutor cobre nu seção 35mm2</t>
  </si>
  <si>
    <t>Aterramento haste terra 5/8" x 2.40</t>
  </si>
  <si>
    <t>PROJETO HIDRO-SANITÁRIO EXECUTIVO)</t>
  </si>
  <si>
    <t>Padrão entrada de agua</t>
  </si>
  <si>
    <t>Tubo PVC soldável diam 25mm (3/4")</t>
  </si>
  <si>
    <t>Ponto de água fria</t>
  </si>
  <si>
    <t>Ponto de esgoto primário</t>
  </si>
  <si>
    <t>Ponto de esgoto segundário</t>
  </si>
  <si>
    <t>Ponto de caixa sifonada</t>
  </si>
  <si>
    <t>Ponto Ralo sifonado</t>
  </si>
  <si>
    <t>Tubo PVC esgoto diam 100mm</t>
  </si>
  <si>
    <t>Tubo PVC esgoto diam 50mm</t>
  </si>
  <si>
    <t>Saboneteira louça branca 15x51cm</t>
  </si>
  <si>
    <t>Papeleira louça branca 15x51cm</t>
  </si>
  <si>
    <t>Cuba louça embutir completa</t>
  </si>
  <si>
    <t>Cuba em aço inox nº2</t>
  </si>
  <si>
    <t>Vaso sanitário acoplado</t>
  </si>
  <si>
    <t>Torneira pressão cromada diam 1/2"</t>
  </si>
  <si>
    <t>Registro de pressão 3/4"</t>
  </si>
  <si>
    <t>Registro de gaveta 3/4"</t>
  </si>
  <si>
    <t>Registro de gaveta 1 1/4"</t>
  </si>
  <si>
    <t>Chuveiro frio de PVC</t>
  </si>
  <si>
    <t>Bebedouro elétrico 80litros</t>
  </si>
  <si>
    <t>Reservatório fibra de vidro 1500litros</t>
  </si>
  <si>
    <t>Caixa de inspeção completa 30x30x60cm</t>
  </si>
  <si>
    <t>Caixa de gordura completa 60x60cm</t>
  </si>
  <si>
    <t>Extintores de água, gás e pó</t>
  </si>
  <si>
    <t>Equipamentos diversos</t>
  </si>
  <si>
    <t>Rede voleibol</t>
  </si>
  <si>
    <t>Poste voleibol</t>
  </si>
  <si>
    <t>Suporte tabela basquete</t>
  </si>
  <si>
    <t>Tabela basquete</t>
  </si>
  <si>
    <t>Trave de futebol</t>
  </si>
  <si>
    <t>Rede de futebol</t>
  </si>
  <si>
    <t>Pintura parede</t>
  </si>
  <si>
    <r>
      <t xml:space="preserve">A. Reb. </t>
    </r>
    <r>
      <rPr>
        <i/>
        <sz val="10"/>
        <color indexed="8"/>
        <rFont val="Calibri"/>
        <family val="2"/>
      </rPr>
      <t>(m²)</t>
    </r>
  </si>
  <si>
    <t>← Área de Reboco</t>
  </si>
  <si>
    <t>-</t>
  </si>
  <si>
    <t>← Área de Azulejos</t>
  </si>
  <si>
    <t>Pintura Faixa</t>
  </si>
  <si>
    <t>Pintura piso futsal</t>
  </si>
  <si>
    <r>
      <t xml:space="preserve">A. Piso </t>
    </r>
    <r>
      <rPr>
        <i/>
        <sz val="10"/>
        <color indexed="8"/>
        <rFont val="Calibri"/>
        <family val="2"/>
      </rPr>
      <t>(m²)</t>
    </r>
  </si>
  <si>
    <t>← Área do lastro Piso futsal</t>
  </si>
  <si>
    <t>Grade de ferro</t>
  </si>
  <si>
    <t>← Basculas Vestiários</t>
  </si>
  <si>
    <t>← Portas Vestiários/Depósito/ Cantina</t>
  </si>
  <si>
    <t>← Passa pratos</t>
  </si>
  <si>
    <t>Alambrado</t>
  </si>
  <si>
    <t>Bancadas granito esp. 02cm</t>
  </si>
  <si>
    <t>← Lav.</t>
  </si>
  <si>
    <t>← Pia</t>
  </si>
  <si>
    <t>← Assentos</t>
  </si>
  <si>
    <t>Divisórias granito esp. 03cm</t>
  </si>
  <si>
    <t>Limpeza</t>
  </si>
  <si>
    <t>Marco de madeira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</si>
  <si>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</si>
  <si>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Lavatório de louça branca com coluna suspensa, linha Vogue Plus Confort para portadores de necessidades especiais, marca de referencia DECA, Celite ou Ideal Standart, inclusive valvula, sifão e engates, exclusive torneira</t>
  </si>
  <si>
    <t>Bacia sif. portadores necessidades especiais</t>
  </si>
  <si>
    <t>Lav. Col.  portadores necessidades especiais</t>
  </si>
  <si>
    <t>Portão de ferro</t>
  </si>
  <si>
    <t>Guarda corpo arquibancada</t>
  </si>
  <si>
    <t>SERVIÇOS</t>
  </si>
  <si>
    <t>COEF.</t>
  </si>
  <si>
    <t>Preço Unit(R$)</t>
  </si>
  <si>
    <t>TOTAL (R$)</t>
  </si>
  <si>
    <t>u n</t>
  </si>
  <si>
    <t>MAO DE OBRA</t>
  </si>
  <si>
    <t>Eletricista</t>
  </si>
  <si>
    <t>h</t>
  </si>
  <si>
    <t>INSUMOS</t>
  </si>
  <si>
    <t>comp1</t>
  </si>
  <si>
    <t>LOCAL: COMUNIDADE ITATAIBA             ÁREA: 728,77m²                        LEIS SOCIAIS:</t>
  </si>
  <si>
    <t>10101 - IOPES</t>
  </si>
  <si>
    <t>10115 - IOPES</t>
  </si>
  <si>
    <t>EQUIPAMENTOS</t>
  </si>
  <si>
    <t>C O M P O S I Ç Ã O     D E     C U S T O S      D E      O R Ç A M E N T O</t>
  </si>
  <si>
    <t>BDI:</t>
  </si>
  <si>
    <t>Ajudande</t>
  </si>
  <si>
    <t>VALOR (MO + LS) :</t>
  </si>
  <si>
    <t>TOTAL (INS):</t>
  </si>
  <si>
    <t>TOTAL (EQUIP):</t>
  </si>
  <si>
    <t>PRODUTIVIDADE:</t>
  </si>
  <si>
    <t>CUSTO HORARIO:</t>
  </si>
  <si>
    <t>CUSTO UNIT. EXEC.</t>
  </si>
  <si>
    <t>CUSTO DIRETO:</t>
  </si>
  <si>
    <t>TOTAL BDI :</t>
  </si>
  <si>
    <t>TOTAL GERAL (C. DIR + BDI) :</t>
  </si>
  <si>
    <t>eletroduto de pvc rigido 1" - roscavel sem luva</t>
  </si>
  <si>
    <t>42503 - IOPES</t>
  </si>
  <si>
    <t>Cabo flex. Isol. Termoplast. 750V – 4,00mm2 – 70º</t>
  </si>
  <si>
    <t>43006 - IOPES</t>
  </si>
  <si>
    <t>abracadeira tipo copo 1" c/ parafuso/bucha</t>
  </si>
  <si>
    <t>48556 - IOPES</t>
  </si>
  <si>
    <t>Ponto de luz para projetores em quadra poliesp. coberta com arquibancada, inclusive fios, eletrodutos tipo condulete aparente marca de ref. TIGRE e abraçaderia tipo copo para fixação, conf. Projeto</t>
  </si>
  <si>
    <t>Ponto de luz para projetores</t>
  </si>
  <si>
    <t>PERÍODO EXECUÇÃO ( NOV/19  à JUN/20 )</t>
  </si>
  <si>
    <t>Extintor inc. portatil</t>
  </si>
  <si>
    <t>Placa sinalização seg.</t>
  </si>
  <si>
    <t>Ponto Ilum. Emergência</t>
  </si>
  <si>
    <t>Afonso Cláudio/ES, 27 de julho de 2019</t>
  </si>
  <si>
    <r>
      <t xml:space="preserve">TOTAL  </t>
    </r>
    <r>
      <rPr>
        <i/>
        <sz val="10"/>
        <rFont val="Calibri"/>
        <family val="2"/>
      </rPr>
      <t>(un)</t>
    </r>
  </si>
  <si>
    <t>Aluguel mensal container sanitário, incl porta, básc, 2 ptos luz, 1 pto aterram., 3vasos, 3lavatórios, calha mictório, 6 chuveiros (1 eletrico), torn.,registros, piso comp. Naval pintado, cert NR18 e laudo descontaminação</t>
  </si>
  <si>
    <t>mês</t>
  </si>
  <si>
    <t>Aluguel mensal container para refeitorio, incl. porta, 2 janelas, abert p/ ar cond., 2 pt iluminação, 2 tomadas elét. e 1 tomada telef. Isolamento térmico (paredes e teto), piso em comp. Naval pintado, cert. NR18, incl. laudo descontaminação.</t>
  </si>
  <si>
    <t>Mobilização e desmobilização de conteiner locado para barracão de obra</t>
  </si>
  <si>
    <t>Aluguel container para refeitorio</t>
  </si>
  <si>
    <r>
      <t xml:space="preserve">unid. </t>
    </r>
    <r>
      <rPr>
        <i/>
        <sz val="10"/>
        <color indexed="8"/>
        <rFont val="Calibri"/>
        <family val="2"/>
      </rPr>
      <t>(mês)</t>
    </r>
  </si>
  <si>
    <r>
      <t xml:space="preserve">TOTAL  </t>
    </r>
    <r>
      <rPr>
        <i/>
        <sz val="10"/>
        <color indexed="8"/>
        <rFont val="Calibri"/>
        <family val="2"/>
      </rPr>
      <t>(mês)</t>
    </r>
  </si>
  <si>
    <t>Aluguel container para sanitário</t>
  </si>
  <si>
    <t>Mobilização e desmobilização de container</t>
  </si>
  <si>
    <r>
      <t xml:space="preserve">unid. </t>
    </r>
    <r>
      <rPr>
        <i/>
        <sz val="10"/>
        <color indexed="8"/>
        <rFont val="Calibri"/>
        <family val="2"/>
      </rPr>
      <t>(un)</t>
    </r>
  </si>
  <si>
    <r>
      <t xml:space="preserve">TOTAL  </t>
    </r>
    <r>
      <rPr>
        <i/>
        <sz val="10"/>
        <color indexed="8"/>
        <rFont val="Calibri"/>
        <family val="2"/>
      </rPr>
      <t>(unid)</t>
    </r>
  </si>
  <si>
    <t>Anel premoldado de concreto Ø 1.50m - H= 0,50m</t>
  </si>
  <si>
    <t>69681 - IOPES</t>
  </si>
  <si>
    <t>Pedreiro</t>
  </si>
  <si>
    <t>10139 - IOPES</t>
  </si>
  <si>
    <t>69682 - IOPES</t>
  </si>
  <si>
    <t xml:space="preserve">Tampa premoldado de concreto Ø 1.50m </t>
  </si>
  <si>
    <t>Sumidouro cilíndrico pré-moldado diam. 1,50m com 4 anéis, inclusive escavação e reaterro</t>
  </si>
  <si>
    <t>comp2</t>
  </si>
  <si>
    <t>20519 - IOPES</t>
  </si>
  <si>
    <t>Brita nº 3</t>
  </si>
  <si>
    <t>m³</t>
  </si>
  <si>
    <t>Sumidouro diam 1.50m</t>
  </si>
  <si>
    <t>Fossa septica cilindrica diam 1.20mx1.70m</t>
  </si>
  <si>
    <t>Filtro anaeróbico diam 1.20mx1.80m</t>
  </si>
  <si>
    <t>← proj est 1/9</t>
  </si>
  <si>
    <t>← proj est 4/9</t>
  </si>
  <si>
    <t>← proj est 5/9</t>
  </si>
  <si>
    <t>Aterro compactado utilizando compactador de placa vibratória com reaproveitamento do material</t>
  </si>
  <si>
    <t>PISO DA QUADRA</t>
  </si>
  <si>
    <t xml:space="preserve">Escavação Manual Cava Fundação </t>
  </si>
  <si>
    <t>Aterro compactado (PISO DA QUADRA)</t>
  </si>
  <si>
    <t>← foi considerado uma taxa de 25% para serviços de reaterro das cavas de fundação</t>
  </si>
  <si>
    <t>FUNDAÇÕES</t>
  </si>
  <si>
    <r>
      <t xml:space="preserve">Base. </t>
    </r>
    <r>
      <rPr>
        <i/>
        <sz val="10"/>
        <rFont val="Calibri"/>
        <family val="2"/>
      </rPr>
      <t>(m)</t>
    </r>
  </si>
  <si>
    <r>
      <t xml:space="preserve">Larg. </t>
    </r>
    <r>
      <rPr>
        <i/>
        <sz val="10"/>
        <rFont val="Calibri"/>
        <family val="2"/>
      </rPr>
      <t>(m)</t>
    </r>
  </si>
  <si>
    <r>
      <t xml:space="preserve">Prof.  </t>
    </r>
    <r>
      <rPr>
        <i/>
        <sz val="10"/>
        <rFont val="Calibri"/>
        <family val="2"/>
      </rPr>
      <t>(m)</t>
    </r>
  </si>
  <si>
    <r>
      <t xml:space="preserve">Comp. </t>
    </r>
    <r>
      <rPr>
        <i/>
        <sz val="10"/>
        <rFont val="Calibri"/>
        <family val="2"/>
      </rPr>
      <t>(m)</t>
    </r>
  </si>
  <si>
    <t>set/19 à out/19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</si>
</sst>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&quot;R$ &quot;#,##0.00"/>
    <numFmt numFmtId="174" formatCode="_(* #,##0.000_);_(* \(#,##0.000\);_(* &quot;-&quot;??_);_(@_)"/>
    <numFmt numFmtId="175" formatCode="_(* #,##0.000_);_(* \(#,##0.000\);_(* &quot;-&quot;?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R$&quot;\ #,##0.00"/>
    <numFmt numFmtId="181" formatCode="&quot;Ativado&quot;;&quot;Ativado&quot;;&quot;Desativado&quot;"/>
    <numFmt numFmtId="182" formatCode="[$-416]dddd\,\ d&quot; de &quot;mmmm&quot; de &quot;yyyy"/>
    <numFmt numFmtId="183" formatCode="&quot;R$&quot;#,##0.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name val="Arial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9"/>
      <color indexed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7"/>
      <color indexed="17"/>
      <name val="Verdana"/>
      <family val="2"/>
    </font>
    <font>
      <sz val="7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9"/>
      <color indexed="10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7"/>
      <color indexed="17"/>
      <name val="Calibri"/>
      <family val="2"/>
    </font>
    <font>
      <b/>
      <sz val="9"/>
      <name val="Calibri"/>
      <family val="2"/>
    </font>
    <font>
      <b/>
      <i/>
      <sz val="9"/>
      <color indexed="63"/>
      <name val="Calibri"/>
      <family val="2"/>
    </font>
    <font>
      <i/>
      <sz val="8"/>
      <color indexed="63"/>
      <name val="Calibri"/>
      <family val="2"/>
    </font>
    <font>
      <i/>
      <sz val="11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i/>
      <sz val="7"/>
      <color indexed="63"/>
      <name val="Alien Encounters"/>
      <family val="0"/>
    </font>
    <font>
      <i/>
      <sz val="6.5"/>
      <color indexed="63"/>
      <name val="Verdana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9"/>
      <color indexed="17"/>
      <name val="Alien Encounters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6" tint="-0.4999699890613556"/>
      <name val="Calibri"/>
      <family val="2"/>
    </font>
    <font>
      <i/>
      <sz val="7"/>
      <color theme="6" tint="-0.4999699890613556"/>
      <name val="Verdana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i/>
      <sz val="7"/>
      <color theme="6" tint="-0.4999699890613556"/>
      <name val="Calibri"/>
      <family val="2"/>
    </font>
    <font>
      <b/>
      <i/>
      <sz val="9"/>
      <color theme="1" tint="0.24998000264167786"/>
      <name val="Calibri"/>
      <family val="2"/>
    </font>
    <font>
      <i/>
      <sz val="8"/>
      <color theme="1" tint="0.24998000264167786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rgb="FFFF0000"/>
      <name val="Calibri"/>
      <family val="2"/>
    </font>
    <font>
      <b/>
      <i/>
      <sz val="7"/>
      <color theme="1" tint="0.34999001026153564"/>
      <name val="Alien Encounters"/>
      <family val="0"/>
    </font>
    <font>
      <i/>
      <sz val="6.5"/>
      <color theme="1" tint="0.34999001026153564"/>
      <name val="Verdan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9"/>
      <color theme="6" tint="-0.4999699890613556"/>
      <name val="Alien Encounters"/>
      <family val="0"/>
    </font>
    <font>
      <i/>
      <sz val="8"/>
      <color theme="1" tint="0.34999001026153564"/>
      <name val="Calibri"/>
      <family val="2"/>
    </font>
    <font>
      <b/>
      <i/>
      <sz val="9"/>
      <color theme="1" tint="0.34999001026153564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 style="thin">
        <color theme="0"/>
      </left>
      <right style="thin">
        <color theme="0"/>
      </right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6" fillId="21" borderId="5" applyNumberFormat="0" applyAlignment="0" applyProtection="0"/>
    <xf numFmtId="16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3" fillId="16" borderId="0" xfId="0" applyFont="1" applyFill="1" applyBorder="1" applyAlignment="1">
      <alignment vertical="center"/>
    </xf>
    <xf numFmtId="0" fontId="84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85" fillId="16" borderId="0" xfId="0" applyFont="1" applyFill="1" applyBorder="1" applyAlignment="1">
      <alignment/>
    </xf>
    <xf numFmtId="0" fontId="0" fillId="16" borderId="0" xfId="0" applyFill="1" applyAlignment="1">
      <alignment/>
    </xf>
    <xf numFmtId="0" fontId="86" fillId="16" borderId="0" xfId="0" applyFont="1" applyFill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37" fillId="16" borderId="0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17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 quotePrefix="1">
      <alignment/>
    </xf>
    <xf numFmtId="0" fontId="41" fillId="33" borderId="16" xfId="0" applyFont="1" applyFill="1" applyBorder="1" applyAlignment="1">
      <alignment horizontal="center"/>
    </xf>
    <xf numFmtId="4" fontId="41" fillId="33" borderId="16" xfId="0" applyNumberFormat="1" applyFont="1" applyFill="1" applyBorder="1" applyAlignment="1">
      <alignment/>
    </xf>
    <xf numFmtId="2" fontId="41" fillId="33" borderId="17" xfId="62" applyNumberFormat="1" applyFont="1" applyFill="1" applyBorder="1" applyAlignment="1">
      <alignment/>
    </xf>
    <xf numFmtId="180" fontId="41" fillId="33" borderId="16" xfId="62" applyNumberFormat="1" applyFont="1" applyFill="1" applyBorder="1" applyAlignment="1">
      <alignment/>
    </xf>
    <xf numFmtId="170" fontId="41" fillId="33" borderId="16" xfId="47" applyFont="1" applyFill="1" applyBorder="1" applyAlignment="1">
      <alignment/>
    </xf>
    <xf numFmtId="170" fontId="41" fillId="33" borderId="18" xfId="47" applyFont="1" applyFill="1" applyBorder="1" applyAlignment="1">
      <alignment/>
    </xf>
    <xf numFmtId="17" fontId="41" fillId="0" borderId="19" xfId="0" applyNumberFormat="1" applyFont="1" applyBorder="1" applyAlignment="1">
      <alignment horizontal="center"/>
    </xf>
    <xf numFmtId="17" fontId="41" fillId="0" borderId="20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vertical="center"/>
    </xf>
    <xf numFmtId="2" fontId="1" fillId="0" borderId="21" xfId="62" applyNumberFormat="1" applyFont="1" applyBorder="1" applyAlignment="1">
      <alignment vertical="center"/>
    </xf>
    <xf numFmtId="0" fontId="35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justify"/>
    </xf>
    <xf numFmtId="170" fontId="35" fillId="0" borderId="13" xfId="47" applyFont="1" applyBorder="1" applyAlignment="1">
      <alignment vertical="center"/>
    </xf>
    <xf numFmtId="170" fontId="35" fillId="0" borderId="23" xfId="47" applyFont="1" applyBorder="1" applyAlignment="1">
      <alignment vertical="center"/>
    </xf>
    <xf numFmtId="0" fontId="35" fillId="0" borderId="10" xfId="0" applyFont="1" applyBorder="1" applyAlignment="1">
      <alignment horizontal="left" vertical="justify"/>
    </xf>
    <xf numFmtId="170" fontId="1" fillId="0" borderId="10" xfId="0" applyNumberFormat="1" applyFont="1" applyBorder="1" applyAlignment="1">
      <alignment vertical="center"/>
    </xf>
    <xf numFmtId="170" fontId="35" fillId="0" borderId="12" xfId="47" applyFont="1" applyBorder="1" applyAlignment="1">
      <alignment vertical="center"/>
    </xf>
    <xf numFmtId="170" fontId="35" fillId="0" borderId="10" xfId="47" applyFont="1" applyBorder="1" applyAlignment="1">
      <alignment vertical="center"/>
    </xf>
    <xf numFmtId="170" fontId="35" fillId="0" borderId="15" xfId="47" applyFont="1" applyBorder="1" applyAlignment="1">
      <alignment vertical="center"/>
    </xf>
    <xf numFmtId="0" fontId="1" fillId="0" borderId="10" xfId="0" applyFont="1" applyBorder="1" applyAlignment="1">
      <alignment horizontal="left" vertical="justify"/>
    </xf>
    <xf numFmtId="170" fontId="35" fillId="0" borderId="24" xfId="47" applyFont="1" applyBorder="1" applyAlignment="1">
      <alignment vertical="center"/>
    </xf>
    <xf numFmtId="0" fontId="35" fillId="0" borderId="25" xfId="0" applyFont="1" applyBorder="1" applyAlignment="1">
      <alignment horizontal="left" vertical="justify"/>
    </xf>
    <xf numFmtId="170" fontId="1" fillId="0" borderId="25" xfId="0" applyNumberFormat="1" applyFont="1" applyBorder="1" applyAlignment="1">
      <alignment vertical="center"/>
    </xf>
    <xf numFmtId="0" fontId="35" fillId="0" borderId="25" xfId="0" applyFont="1" applyBorder="1" applyAlignment="1">
      <alignment horizontal="left"/>
    </xf>
    <xf numFmtId="0" fontId="35" fillId="0" borderId="22" xfId="0" applyNumberFormat="1" applyFont="1" applyBorder="1" applyAlignment="1">
      <alignment horizontal="left" vertical="center"/>
    </xf>
    <xf numFmtId="0" fontId="35" fillId="0" borderId="26" xfId="0" applyNumberFormat="1" applyFont="1" applyBorder="1" applyAlignment="1">
      <alignment horizontal="left" vertical="center"/>
    </xf>
    <xf numFmtId="170" fontId="41" fillId="0" borderId="27" xfId="47" applyFont="1" applyBorder="1" applyAlignment="1">
      <alignment/>
    </xf>
    <xf numFmtId="170" fontId="41" fillId="0" borderId="28" xfId="47" applyFont="1" applyBorder="1" applyAlignment="1">
      <alignment/>
    </xf>
    <xf numFmtId="170" fontId="41" fillId="0" borderId="29" xfId="47" applyFont="1" applyBorder="1" applyAlignment="1">
      <alignment/>
    </xf>
    <xf numFmtId="49" fontId="35" fillId="33" borderId="30" xfId="0" applyNumberFormat="1" applyFont="1" applyFill="1" applyBorder="1" applyAlignment="1">
      <alignment horizontal="center"/>
    </xf>
    <xf numFmtId="0" fontId="35" fillId="16" borderId="0" xfId="0" applyFont="1" applyFill="1" applyBorder="1" applyAlignment="1">
      <alignment vertical="center"/>
    </xf>
    <xf numFmtId="0" fontId="3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35" fillId="16" borderId="0" xfId="44" applyFont="1" applyFill="1" applyBorder="1" applyAlignment="1" applyProtection="1">
      <alignment/>
      <protection/>
    </xf>
    <xf numFmtId="0" fontId="77" fillId="0" borderId="0" xfId="0" applyFont="1" applyAlignment="1">
      <alignment/>
    </xf>
    <xf numFmtId="0" fontId="89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/>
    </xf>
    <xf numFmtId="0" fontId="89" fillId="34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/>
    </xf>
    <xf numFmtId="4" fontId="77" fillId="0" borderId="0" xfId="0" applyNumberFormat="1" applyFont="1" applyBorder="1" applyAlignment="1">
      <alignment vertical="center"/>
    </xf>
    <xf numFmtId="0" fontId="89" fillId="0" borderId="31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right" vertical="center"/>
    </xf>
    <xf numFmtId="4" fontId="89" fillId="0" borderId="32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0" fontId="77" fillId="0" borderId="33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right" vertical="center"/>
    </xf>
    <xf numFmtId="0" fontId="77" fillId="0" borderId="34" xfId="0" applyFont="1" applyFill="1" applyBorder="1" applyAlignment="1">
      <alignment horizontal="right" vertical="center"/>
    </xf>
    <xf numFmtId="4" fontId="77" fillId="0" borderId="35" xfId="0" applyNumberFormat="1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77" fillId="0" borderId="36" xfId="0" applyFont="1" applyFill="1" applyBorder="1" applyAlignment="1">
      <alignment horizontal="right" vertical="center"/>
    </xf>
    <xf numFmtId="0" fontId="77" fillId="0" borderId="35" xfId="0" applyFont="1" applyFill="1" applyBorder="1" applyAlignment="1">
      <alignment vertical="center"/>
    </xf>
    <xf numFmtId="0" fontId="89" fillId="35" borderId="27" xfId="0" applyFont="1" applyFill="1" applyBorder="1" applyAlignment="1">
      <alignment horizontal="right" vertical="center"/>
    </xf>
    <xf numFmtId="0" fontId="89" fillId="35" borderId="27" xfId="0" applyFont="1" applyFill="1" applyBorder="1" applyAlignment="1">
      <alignment/>
    </xf>
    <xf numFmtId="4" fontId="89" fillId="35" borderId="27" xfId="0" applyNumberFormat="1" applyFont="1" applyFill="1" applyBorder="1" applyAlignment="1">
      <alignment vertical="center"/>
    </xf>
    <xf numFmtId="0" fontId="77" fillId="0" borderId="0" xfId="0" applyFont="1" applyBorder="1" applyAlignment="1">
      <alignment/>
    </xf>
    <xf numFmtId="4" fontId="89" fillId="0" borderId="37" xfId="0" applyNumberFormat="1" applyFont="1" applyFill="1" applyBorder="1" applyAlignment="1">
      <alignment vertical="center"/>
    </xf>
    <xf numFmtId="0" fontId="89" fillId="35" borderId="38" xfId="0" applyFont="1" applyFill="1" applyBorder="1" applyAlignment="1">
      <alignment horizontal="right" vertical="center"/>
    </xf>
    <xf numFmtId="0" fontId="89" fillId="35" borderId="36" xfId="0" applyFont="1" applyFill="1" applyBorder="1" applyAlignment="1">
      <alignment/>
    </xf>
    <xf numFmtId="0" fontId="89" fillId="35" borderId="36" xfId="0" applyFont="1" applyFill="1" applyBorder="1" applyAlignment="1">
      <alignment horizontal="right" vertical="center"/>
    </xf>
    <xf numFmtId="4" fontId="89" fillId="35" borderId="36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vertical="center" wrapText="1"/>
    </xf>
    <xf numFmtId="4" fontId="77" fillId="0" borderId="35" xfId="0" applyNumberFormat="1" applyFont="1" applyBorder="1" applyAlignment="1">
      <alignment vertical="center"/>
    </xf>
    <xf numFmtId="4" fontId="89" fillId="0" borderId="35" xfId="0" applyNumberFormat="1" applyFont="1" applyFill="1" applyBorder="1" applyAlignment="1">
      <alignment vertical="center"/>
    </xf>
    <xf numFmtId="0" fontId="89" fillId="0" borderId="21" xfId="0" applyFont="1" applyFill="1" applyBorder="1" applyAlignment="1">
      <alignment horizontal="right" vertical="center"/>
    </xf>
    <xf numFmtId="0" fontId="89" fillId="0" borderId="39" xfId="0" applyFont="1" applyFill="1" applyBorder="1" applyAlignment="1">
      <alignment/>
    </xf>
    <xf numFmtId="0" fontId="89" fillId="0" borderId="39" xfId="0" applyFont="1" applyFill="1" applyBorder="1" applyAlignment="1">
      <alignment horizontal="right" vertical="center"/>
    </xf>
    <xf numFmtId="4" fontId="89" fillId="0" borderId="40" xfId="0" applyNumberFormat="1" applyFont="1" applyFill="1" applyBorder="1" applyAlignment="1">
      <alignment vertical="center"/>
    </xf>
    <xf numFmtId="173" fontId="90" fillId="36" borderId="10" xfId="0" applyNumberFormat="1" applyFont="1" applyFill="1" applyBorder="1" applyAlignment="1">
      <alignment vertical="center"/>
    </xf>
    <xf numFmtId="0" fontId="44" fillId="16" borderId="0" xfId="0" applyFont="1" applyFill="1" applyBorder="1" applyAlignment="1">
      <alignment vertical="center" wrapText="1"/>
    </xf>
    <xf numFmtId="0" fontId="45" fillId="16" borderId="0" xfId="0" applyFont="1" applyFill="1" applyBorder="1" applyAlignment="1">
      <alignment/>
    </xf>
    <xf numFmtId="0" fontId="45" fillId="16" borderId="0" xfId="0" applyFont="1" applyFill="1" applyBorder="1" applyAlignment="1">
      <alignment/>
    </xf>
    <xf numFmtId="0" fontId="91" fillId="16" borderId="0" xfId="0" applyFont="1" applyFill="1" applyBorder="1" applyAlignment="1">
      <alignment/>
    </xf>
    <xf numFmtId="0" fontId="91" fillId="16" borderId="0" xfId="0" applyFont="1" applyFill="1" applyBorder="1" applyAlignment="1">
      <alignment/>
    </xf>
    <xf numFmtId="0" fontId="91" fillId="16" borderId="0" xfId="44" applyFont="1" applyFill="1" applyBorder="1" applyAlignment="1" applyProtection="1">
      <alignment/>
      <protection/>
    </xf>
    <xf numFmtId="0" fontId="47" fillId="16" borderId="0" xfId="0" applyFont="1" applyFill="1" applyBorder="1" applyAlignment="1">
      <alignment horizontal="right"/>
    </xf>
    <xf numFmtId="0" fontId="40" fillId="16" borderId="0" xfId="0" applyFont="1" applyFill="1" applyBorder="1" applyAlignment="1">
      <alignment horizontal="right" vertical="center" wrapText="1"/>
    </xf>
    <xf numFmtId="0" fontId="92" fillId="16" borderId="0" xfId="0" applyFont="1" applyFill="1" applyBorder="1" applyAlignment="1">
      <alignment horizontal="right"/>
    </xf>
    <xf numFmtId="0" fontId="93" fillId="16" borderId="0" xfId="0" applyFont="1" applyFill="1" applyBorder="1" applyAlignment="1">
      <alignment horizontal="right"/>
    </xf>
    <xf numFmtId="0" fontId="93" fillId="16" borderId="0" xfId="44" applyFont="1" applyFill="1" applyBorder="1" applyAlignment="1" applyProtection="1">
      <alignment horizontal="right"/>
      <protection/>
    </xf>
    <xf numFmtId="0" fontId="40" fillId="16" borderId="0" xfId="44" applyFont="1" applyFill="1" applyBorder="1" applyAlignment="1" applyProtection="1">
      <alignment/>
      <protection/>
    </xf>
    <xf numFmtId="10" fontId="40" fillId="16" borderId="0" xfId="44" applyNumberFormat="1" applyFont="1" applyFill="1" applyBorder="1" applyAlignment="1" applyProtection="1">
      <alignment horizontal="left"/>
      <protection/>
    </xf>
    <xf numFmtId="0" fontId="40" fillId="16" borderId="0" xfId="44" applyFont="1" applyFill="1" applyBorder="1" applyAlignment="1" applyProtection="1">
      <alignment horizontal="center"/>
      <protection/>
    </xf>
    <xf numFmtId="10" fontId="89" fillId="0" borderId="0" xfId="0" applyNumberFormat="1" applyFont="1" applyAlignment="1">
      <alignment/>
    </xf>
    <xf numFmtId="4" fontId="77" fillId="0" borderId="0" xfId="0" applyNumberFormat="1" applyFont="1" applyAlignment="1">
      <alignment vertical="center"/>
    </xf>
    <xf numFmtId="0" fontId="41" fillId="36" borderId="41" xfId="0" applyFont="1" applyFill="1" applyBorder="1" applyAlignment="1">
      <alignment wrapText="1"/>
    </xf>
    <xf numFmtId="0" fontId="41" fillId="36" borderId="42" xfId="0" applyFont="1" applyFill="1" applyBorder="1" applyAlignment="1">
      <alignment horizontal="center" vertical="center"/>
    </xf>
    <xf numFmtId="3" fontId="41" fillId="36" borderId="42" xfId="0" applyNumberFormat="1" applyFont="1" applyFill="1" applyBorder="1" applyAlignment="1">
      <alignment vertical="center"/>
    </xf>
    <xf numFmtId="0" fontId="41" fillId="37" borderId="42" xfId="0" applyFont="1" applyFill="1" applyBorder="1" applyAlignment="1">
      <alignment vertical="center"/>
    </xf>
    <xf numFmtId="180" fontId="41" fillId="37" borderId="43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35" fillId="0" borderId="22" xfId="0" applyFont="1" applyFill="1" applyBorder="1" applyAlignment="1">
      <alignment horizontal="left" vertical="center"/>
    </xf>
    <xf numFmtId="0" fontId="50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/>
    </xf>
    <xf numFmtId="4" fontId="35" fillId="0" borderId="24" xfId="0" applyNumberFormat="1" applyFont="1" applyBorder="1" applyAlignment="1">
      <alignment vertical="center"/>
    </xf>
    <xf numFmtId="0" fontId="35" fillId="0" borderId="44" xfId="0" applyFont="1" applyBorder="1" applyAlignment="1">
      <alignment horizontal="left" vertical="center"/>
    </xf>
    <xf numFmtId="0" fontId="35" fillId="0" borderId="10" xfId="0" applyFont="1" applyBorder="1" applyAlignment="1">
      <alignment wrapText="1"/>
    </xf>
    <xf numFmtId="0" fontId="35" fillId="0" borderId="45" xfId="0" applyFont="1" applyBorder="1" applyAlignment="1">
      <alignment horizontal="left" vertical="center"/>
    </xf>
    <xf numFmtId="0" fontId="35" fillId="0" borderId="11" xfId="0" applyFont="1" applyBorder="1" applyAlignment="1">
      <alignment wrapText="1"/>
    </xf>
    <xf numFmtId="4" fontId="35" fillId="0" borderId="11" xfId="0" applyNumberFormat="1" applyFont="1" applyBorder="1" applyAlignment="1">
      <alignment horizontal="center" vertical="center"/>
    </xf>
    <xf numFmtId="4" fontId="35" fillId="0" borderId="32" xfId="0" applyNumberFormat="1" applyFont="1" applyBorder="1" applyAlignment="1">
      <alignment vertical="center"/>
    </xf>
    <xf numFmtId="0" fontId="41" fillId="0" borderId="31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4" fontId="41" fillId="0" borderId="46" xfId="0" applyNumberFormat="1" applyFont="1" applyFill="1" applyBorder="1" applyAlignment="1">
      <alignment vertical="center"/>
    </xf>
    <xf numFmtId="0" fontId="35" fillId="35" borderId="44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horizontal="center" vertical="center"/>
    </xf>
    <xf numFmtId="4" fontId="35" fillId="35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4" fontId="35" fillId="35" borderId="24" xfId="0" applyNumberFormat="1" applyFont="1" applyFill="1" applyBorder="1" applyAlignment="1">
      <alignment vertical="center"/>
    </xf>
    <xf numFmtId="0" fontId="35" fillId="35" borderId="0" xfId="0" applyFont="1" applyFill="1" applyAlignment="1">
      <alignment/>
    </xf>
    <xf numFmtId="4" fontId="35" fillId="0" borderId="0" xfId="0" applyNumberFormat="1" applyFont="1" applyAlignment="1">
      <alignment vertical="center"/>
    </xf>
    <xf numFmtId="4" fontId="41" fillId="0" borderId="32" xfId="0" applyNumberFormat="1" applyFont="1" applyFill="1" applyBorder="1" applyAlignment="1">
      <alignment vertical="center"/>
    </xf>
    <xf numFmtId="0" fontId="41" fillId="36" borderId="41" xfId="0" applyFont="1" applyFill="1" applyBorder="1" applyAlignment="1">
      <alignment horizontal="left" wrapText="1"/>
    </xf>
    <xf numFmtId="0" fontId="35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left" vertical="justify"/>
    </xf>
    <xf numFmtId="4" fontId="89" fillId="0" borderId="0" xfId="0" applyNumberFormat="1" applyFont="1" applyBorder="1" applyAlignment="1">
      <alignment vertical="center"/>
    </xf>
    <xf numFmtId="4" fontId="89" fillId="0" borderId="0" xfId="0" applyNumberFormat="1" applyFont="1" applyAlignment="1">
      <alignment vertical="center"/>
    </xf>
    <xf numFmtId="0" fontId="35" fillId="0" borderId="12" xfId="0" applyFont="1" applyBorder="1" applyAlignment="1">
      <alignment/>
    </xf>
    <xf numFmtId="0" fontId="35" fillId="0" borderId="33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right" vertical="center"/>
    </xf>
    <xf numFmtId="4" fontId="35" fillId="0" borderId="35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35" fillId="0" borderId="44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4" fontId="35" fillId="0" borderId="24" xfId="0" applyNumberFormat="1" applyFont="1" applyFill="1" applyBorder="1" applyAlignment="1">
      <alignment vertical="center"/>
    </xf>
    <xf numFmtId="0" fontId="35" fillId="38" borderId="0" xfId="0" applyFont="1" applyFill="1" applyAlignment="1">
      <alignment/>
    </xf>
    <xf numFmtId="0" fontId="50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4" fontId="35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4" fontId="35" fillId="0" borderId="10" xfId="0" applyNumberFormat="1" applyFont="1" applyFill="1" applyBorder="1" applyAlignment="1">
      <alignment horizontal="right" vertical="center"/>
    </xf>
    <xf numFmtId="4" fontId="35" fillId="0" borderId="47" xfId="0" applyNumberFormat="1" applyFont="1" applyFill="1" applyBorder="1" applyAlignment="1">
      <alignment vertical="center"/>
    </xf>
    <xf numFmtId="0" fontId="41" fillId="36" borderId="48" xfId="0" applyFont="1" applyFill="1" applyBorder="1" applyAlignment="1">
      <alignment vertical="center"/>
    </xf>
    <xf numFmtId="180" fontId="41" fillId="37" borderId="49" xfId="0" applyNumberFormat="1" applyFont="1" applyFill="1" applyBorder="1" applyAlignment="1">
      <alignment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40" xfId="0" applyFont="1" applyFill="1" applyBorder="1" applyAlignment="1">
      <alignment/>
    </xf>
    <xf numFmtId="0" fontId="50" fillId="0" borderId="13" xfId="0" applyFont="1" applyBorder="1" applyAlignment="1">
      <alignment horizontal="justify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35" fillId="35" borderId="4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justify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4" fontId="35" fillId="0" borderId="23" xfId="0" applyNumberFormat="1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/>
    </xf>
    <xf numFmtId="2" fontId="35" fillId="35" borderId="10" xfId="0" applyNumberFormat="1" applyFont="1" applyFill="1" applyBorder="1" applyAlignment="1">
      <alignment horizontal="center" vertical="center"/>
    </xf>
    <xf numFmtId="2" fontId="35" fillId="35" borderId="10" xfId="0" applyNumberFormat="1" applyFont="1" applyFill="1" applyBorder="1" applyAlignment="1">
      <alignment vertical="center"/>
    </xf>
    <xf numFmtId="4" fontId="89" fillId="0" borderId="0" xfId="0" applyNumberFormat="1" applyFont="1" applyFill="1" applyAlignment="1">
      <alignment vertical="center"/>
    </xf>
    <xf numFmtId="4" fontId="94" fillId="0" borderId="0" xfId="0" applyNumberFormat="1" applyFont="1" applyAlignment="1">
      <alignment vertical="center"/>
    </xf>
    <xf numFmtId="0" fontId="50" fillId="35" borderId="13" xfId="0" applyFont="1" applyFill="1" applyBorder="1" applyAlignment="1">
      <alignment wrapText="1"/>
    </xf>
    <xf numFmtId="0" fontId="35" fillId="0" borderId="39" xfId="0" applyFont="1" applyFill="1" applyBorder="1" applyAlignment="1">
      <alignment/>
    </xf>
    <xf numFmtId="0" fontId="50" fillId="0" borderId="21" xfId="0" applyFont="1" applyFill="1" applyBorder="1" applyAlignment="1">
      <alignment wrapText="1"/>
    </xf>
    <xf numFmtId="0" fontId="35" fillId="3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justify"/>
    </xf>
    <xf numFmtId="0" fontId="50" fillId="0" borderId="10" xfId="0" applyFont="1" applyFill="1" applyBorder="1" applyAlignment="1">
      <alignment horizontal="left" vertical="justify"/>
    </xf>
    <xf numFmtId="0" fontId="41" fillId="36" borderId="50" xfId="0" applyFont="1" applyFill="1" applyBorder="1" applyAlignment="1">
      <alignment horizontal="left" vertical="center" wrapText="1"/>
    </xf>
    <xf numFmtId="4" fontId="41" fillId="36" borderId="42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35" fillId="0" borderId="5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vertical="justify"/>
    </xf>
    <xf numFmtId="0" fontId="35" fillId="0" borderId="10" xfId="0" applyFont="1" applyBorder="1" applyAlignment="1">
      <alignment horizontal="center" vertical="center" wrapText="1"/>
    </xf>
    <xf numFmtId="0" fontId="41" fillId="36" borderId="52" xfId="0" applyFont="1" applyFill="1" applyBorder="1" applyAlignment="1">
      <alignment horizontal="left" vertical="center" wrapText="1"/>
    </xf>
    <xf numFmtId="0" fontId="41" fillId="36" borderId="34" xfId="0" applyFont="1" applyFill="1" applyBorder="1" applyAlignment="1">
      <alignment horizontal="center" vertical="center"/>
    </xf>
    <xf numFmtId="4" fontId="41" fillId="36" borderId="34" xfId="0" applyNumberFormat="1" applyFont="1" applyFill="1" applyBorder="1" applyAlignment="1">
      <alignment vertical="center"/>
    </xf>
    <xf numFmtId="1" fontId="35" fillId="0" borderId="13" xfId="0" applyNumberFormat="1" applyFont="1" applyFill="1" applyBorder="1" applyAlignment="1">
      <alignment horizontal="left" vertical="center"/>
    </xf>
    <xf numFmtId="1" fontId="35" fillId="0" borderId="13" xfId="0" applyNumberFormat="1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vertical="center"/>
    </xf>
    <xf numFmtId="1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1" fontId="35" fillId="0" borderId="13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 wrapText="1"/>
    </xf>
    <xf numFmtId="4" fontId="41" fillId="0" borderId="53" xfId="0" applyNumberFormat="1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50" fillId="0" borderId="10" xfId="0" applyFont="1" applyBorder="1" applyAlignment="1">
      <alignment horizontal="justify" vertical="center"/>
    </xf>
    <xf numFmtId="0" fontId="35" fillId="0" borderId="0" xfId="0" applyFont="1" applyAlignment="1">
      <alignment vertical="center" wrapText="1"/>
    </xf>
    <xf numFmtId="180" fontId="41" fillId="36" borderId="54" xfId="0" applyNumberFormat="1" applyFont="1" applyFill="1" applyBorder="1" applyAlignment="1" quotePrefix="1">
      <alignment vertical="center"/>
    </xf>
    <xf numFmtId="180" fontId="41" fillId="36" borderId="55" xfId="0" applyNumberFormat="1" applyFont="1" applyFill="1" applyBorder="1" applyAlignment="1">
      <alignment vertical="center"/>
    </xf>
    <xf numFmtId="1" fontId="35" fillId="0" borderId="22" xfId="0" applyNumberFormat="1" applyFont="1" applyFill="1" applyBorder="1" applyAlignment="1">
      <alignment horizontal="left" vertical="center"/>
    </xf>
    <xf numFmtId="1" fontId="35" fillId="0" borderId="40" xfId="0" applyNumberFormat="1" applyFont="1" applyFill="1" applyBorder="1" applyAlignment="1">
      <alignment/>
    </xf>
    <xf numFmtId="2" fontId="35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right"/>
    </xf>
    <xf numFmtId="4" fontId="35" fillId="0" borderId="53" xfId="0" applyNumberFormat="1" applyFont="1" applyBorder="1" applyAlignment="1">
      <alignment vertical="center"/>
    </xf>
    <xf numFmtId="1" fontId="35" fillId="0" borderId="44" xfId="0" applyNumberFormat="1" applyFont="1" applyFill="1" applyBorder="1" applyAlignment="1">
      <alignment horizontal="left" vertical="center"/>
    </xf>
    <xf numFmtId="1" fontId="35" fillId="0" borderId="12" xfId="0" applyNumberFormat="1" applyFont="1" applyFill="1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2" fontId="35" fillId="0" borderId="10" xfId="0" applyNumberFormat="1" applyFont="1" applyBorder="1" applyAlignment="1">
      <alignment horizontal="right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4" fontId="35" fillId="0" borderId="53" xfId="0" applyNumberFormat="1" applyFont="1" applyBorder="1" applyAlignment="1">
      <alignment horizontal="right" vertical="center"/>
    </xf>
    <xf numFmtId="0" fontId="35" fillId="0" borderId="13" xfId="0" applyFont="1" applyBorder="1" applyAlignment="1">
      <alignment horizontal="justify" vertical="center" wrapText="1"/>
    </xf>
    <xf numFmtId="2" fontId="35" fillId="0" borderId="13" xfId="0" applyNumberFormat="1" applyFont="1" applyBorder="1" applyAlignment="1">
      <alignment horizontal="center" vertical="center"/>
    </xf>
    <xf numFmtId="1" fontId="35" fillId="0" borderId="10" xfId="0" applyNumberFormat="1" applyFont="1" applyFill="1" applyBorder="1" applyAlignment="1">
      <alignment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5" fillId="0" borderId="57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vertical="center"/>
    </xf>
    <xf numFmtId="2" fontId="35" fillId="0" borderId="10" xfId="0" applyNumberFormat="1" applyFont="1" applyBorder="1" applyAlignment="1">
      <alignment vertical="center"/>
    </xf>
    <xf numFmtId="0" fontId="41" fillId="36" borderId="58" xfId="0" applyFont="1" applyFill="1" applyBorder="1" applyAlignment="1">
      <alignment horizontal="left" vertical="center" wrapText="1"/>
    </xf>
    <xf numFmtId="0" fontId="35" fillId="35" borderId="10" xfId="0" applyFont="1" applyFill="1" applyBorder="1" applyAlignment="1">
      <alignment wrapText="1"/>
    </xf>
    <xf numFmtId="0" fontId="41" fillId="36" borderId="59" xfId="0" applyFont="1" applyFill="1" applyBorder="1" applyAlignment="1">
      <alignment horizontal="left" vertical="center" wrapText="1"/>
    </xf>
    <xf numFmtId="0" fontId="41" fillId="36" borderId="36" xfId="0" applyFont="1" applyFill="1" applyBorder="1" applyAlignment="1">
      <alignment horizontal="center" vertical="center"/>
    </xf>
    <xf numFmtId="4" fontId="41" fillId="36" borderId="36" xfId="0" applyNumberFormat="1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justify" vertical="center"/>
    </xf>
    <xf numFmtId="2" fontId="35" fillId="0" borderId="10" xfId="0" applyNumberFormat="1" applyFont="1" applyFill="1" applyBorder="1" applyAlignment="1">
      <alignment vertical="center"/>
    </xf>
    <xf numFmtId="0" fontId="35" fillId="0" borderId="0" xfId="0" applyFont="1" applyBorder="1" applyAlignment="1">
      <alignment wrapText="1"/>
    </xf>
    <xf numFmtId="1" fontId="35" fillId="0" borderId="60" xfId="0" applyNumberFormat="1" applyFont="1" applyFill="1" applyBorder="1" applyAlignment="1">
      <alignment horizontal="left" vertical="center"/>
    </xf>
    <xf numFmtId="0" fontId="35" fillId="0" borderId="27" xfId="0" applyFont="1" applyBorder="1" applyAlignment="1">
      <alignment horizontal="center"/>
    </xf>
    <xf numFmtId="0" fontId="35" fillId="0" borderId="27" xfId="0" applyFont="1" applyBorder="1" applyAlignment="1">
      <alignment wrapText="1"/>
    </xf>
    <xf numFmtId="0" fontId="35" fillId="0" borderId="27" xfId="0" applyFont="1" applyFill="1" applyBorder="1" applyAlignment="1">
      <alignment horizontal="center" vertical="center"/>
    </xf>
    <xf numFmtId="4" fontId="35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Border="1" applyAlignment="1">
      <alignment horizontal="center" vertical="center"/>
    </xf>
    <xf numFmtId="4" fontId="35" fillId="0" borderId="61" xfId="0" applyNumberFormat="1" applyFont="1" applyFill="1" applyBorder="1" applyAlignment="1">
      <alignment vertical="center"/>
    </xf>
    <xf numFmtId="0" fontId="95" fillId="0" borderId="0" xfId="0" applyFont="1" applyBorder="1" applyAlignment="1">
      <alignment horizontal="center"/>
    </xf>
    <xf numFmtId="4" fontId="89" fillId="35" borderId="0" xfId="0" applyNumberFormat="1" applyFont="1" applyFill="1" applyAlignment="1">
      <alignment vertical="center"/>
    </xf>
    <xf numFmtId="4" fontId="89" fillId="38" borderId="0" xfId="0" applyNumberFormat="1" applyFont="1" applyFill="1" applyAlignment="1">
      <alignment vertical="center"/>
    </xf>
    <xf numFmtId="0" fontId="96" fillId="16" borderId="0" xfId="0" applyFont="1" applyFill="1" applyAlignment="1">
      <alignment horizontal="left"/>
    </xf>
    <xf numFmtId="0" fontId="97" fillId="16" borderId="0" xfId="0" applyFont="1" applyFill="1" applyAlignment="1">
      <alignment/>
    </xf>
    <xf numFmtId="0" fontId="10" fillId="16" borderId="0" xfId="0" applyFont="1" applyFill="1" applyBorder="1" applyAlignment="1">
      <alignment/>
    </xf>
    <xf numFmtId="0" fontId="95" fillId="16" borderId="0" xfId="0" applyFont="1" applyFill="1" applyBorder="1" applyAlignment="1">
      <alignment/>
    </xf>
    <xf numFmtId="0" fontId="98" fillId="16" borderId="0" xfId="0" applyFont="1" applyFill="1" applyBorder="1" applyAlignment="1">
      <alignment/>
    </xf>
    <xf numFmtId="0" fontId="0" fillId="0" borderId="62" xfId="0" applyBorder="1" applyAlignment="1">
      <alignment/>
    </xf>
    <xf numFmtId="0" fontId="95" fillId="0" borderId="62" xfId="0" applyFont="1" applyBorder="1" applyAlignment="1">
      <alignment/>
    </xf>
    <xf numFmtId="0" fontId="0" fillId="0" borderId="56" xfId="0" applyBorder="1" applyAlignment="1">
      <alignment/>
    </xf>
    <xf numFmtId="0" fontId="95" fillId="0" borderId="33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95" fillId="0" borderId="0" xfId="0" applyFont="1" applyBorder="1" applyAlignment="1">
      <alignment/>
    </xf>
    <xf numFmtId="0" fontId="0" fillId="0" borderId="35" xfId="0" applyBorder="1" applyAlignment="1">
      <alignment/>
    </xf>
    <xf numFmtId="0" fontId="95" fillId="0" borderId="3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95" fillId="0" borderId="14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5" fillId="0" borderId="0" xfId="0" applyFont="1" applyAlignment="1">
      <alignment/>
    </xf>
    <xf numFmtId="0" fontId="95" fillId="0" borderId="63" xfId="0" applyFont="1" applyBorder="1" applyAlignment="1">
      <alignment/>
    </xf>
    <xf numFmtId="0" fontId="95" fillId="0" borderId="64" xfId="0" applyFont="1" applyBorder="1" applyAlignment="1">
      <alignment/>
    </xf>
    <xf numFmtId="0" fontId="95" fillId="0" borderId="62" xfId="0" applyFont="1" applyFill="1" applyBorder="1" applyAlignment="1">
      <alignment vertical="center"/>
    </xf>
    <xf numFmtId="4" fontId="99" fillId="0" borderId="62" xfId="0" applyNumberFormat="1" applyFont="1" applyFill="1" applyBorder="1" applyAlignment="1">
      <alignment horizontal="center"/>
    </xf>
    <xf numFmtId="0" fontId="95" fillId="0" borderId="62" xfId="0" applyFont="1" applyFill="1" applyBorder="1" applyAlignment="1">
      <alignment/>
    </xf>
    <xf numFmtId="0" fontId="95" fillId="0" borderId="56" xfId="0" applyFont="1" applyBorder="1" applyAlignment="1">
      <alignment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0" fontId="95" fillId="0" borderId="35" xfId="0" applyFont="1" applyBorder="1" applyAlignment="1">
      <alignment/>
    </xf>
    <xf numFmtId="0" fontId="95" fillId="0" borderId="0" xfId="0" applyFont="1" applyBorder="1" applyAlignment="1">
      <alignment horizontal="center" vertical="center"/>
    </xf>
    <xf numFmtId="4" fontId="95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 vertical="center"/>
    </xf>
    <xf numFmtId="0" fontId="95" fillId="0" borderId="65" xfId="0" applyFont="1" applyFill="1" applyBorder="1" applyAlignment="1">
      <alignment vertical="center"/>
    </xf>
    <xf numFmtId="4" fontId="99" fillId="12" borderId="65" xfId="0" applyNumberFormat="1" applyFont="1" applyFill="1" applyBorder="1" applyAlignment="1">
      <alignment horizontal="center"/>
    </xf>
    <xf numFmtId="0" fontId="95" fillId="0" borderId="33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4" fontId="99" fillId="0" borderId="0" xfId="0" applyNumberFormat="1" applyFont="1" applyFill="1" applyBorder="1" applyAlignment="1">
      <alignment horizontal="center"/>
    </xf>
    <xf numFmtId="0" fontId="95" fillId="0" borderId="66" xfId="0" applyFont="1" applyBorder="1" applyAlignment="1">
      <alignment/>
    </xf>
    <xf numFmtId="0" fontId="95" fillId="0" borderId="65" xfId="0" applyFont="1" applyBorder="1" applyAlignment="1">
      <alignment/>
    </xf>
    <xf numFmtId="4" fontId="99" fillId="0" borderId="65" xfId="0" applyNumberFormat="1" applyFont="1" applyFill="1" applyBorder="1" applyAlignment="1">
      <alignment horizontal="center"/>
    </xf>
    <xf numFmtId="2" fontId="95" fillId="0" borderId="0" xfId="0" applyNumberFormat="1" applyFont="1" applyBorder="1" applyAlignment="1">
      <alignment horizontal="center"/>
    </xf>
    <xf numFmtId="0" fontId="95" fillId="0" borderId="39" xfId="0" applyFont="1" applyBorder="1" applyAlignment="1">
      <alignment/>
    </xf>
    <xf numFmtId="0" fontId="95" fillId="0" borderId="39" xfId="0" applyFont="1" applyFill="1" applyBorder="1" applyAlignment="1">
      <alignment vertical="center"/>
    </xf>
    <xf numFmtId="4" fontId="99" fillId="12" borderId="39" xfId="0" applyNumberFormat="1" applyFont="1" applyFill="1" applyBorder="1" applyAlignment="1">
      <alignment horizontal="center"/>
    </xf>
    <xf numFmtId="0" fontId="95" fillId="0" borderId="39" xfId="0" applyFont="1" applyFill="1" applyBorder="1" applyAlignment="1">
      <alignment/>
    </xf>
    <xf numFmtId="0" fontId="95" fillId="0" borderId="40" xfId="0" applyFont="1" applyBorder="1" applyAlignment="1">
      <alignment/>
    </xf>
    <xf numFmtId="0" fontId="95" fillId="16" borderId="39" xfId="0" applyFont="1" applyFill="1" applyBorder="1" applyAlignment="1">
      <alignment/>
    </xf>
    <xf numFmtId="0" fontId="98" fillId="16" borderId="39" xfId="0" applyFont="1" applyFill="1" applyBorder="1" applyAlignment="1">
      <alignment/>
    </xf>
    <xf numFmtId="0" fontId="95" fillId="0" borderId="0" xfId="0" applyFont="1" applyBorder="1" applyAlignment="1">
      <alignment/>
    </xf>
    <xf numFmtId="0" fontId="95" fillId="0" borderId="65" xfId="0" applyFont="1" applyFill="1" applyBorder="1" applyAlignment="1">
      <alignment horizontal="center" vertical="center"/>
    </xf>
    <xf numFmtId="4" fontId="95" fillId="0" borderId="33" xfId="0" applyNumberFormat="1" applyFont="1" applyBorder="1" applyAlignment="1">
      <alignment horizontal="center"/>
    </xf>
    <xf numFmtId="0" fontId="95" fillId="0" borderId="0" xfId="0" applyFont="1" applyFill="1" applyBorder="1" applyAlignment="1">
      <alignment horizontal="center" vertical="center"/>
    </xf>
    <xf numFmtId="4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/>
    </xf>
    <xf numFmtId="0" fontId="95" fillId="0" borderId="62" xfId="0" applyFont="1" applyFill="1" applyBorder="1" applyAlignment="1">
      <alignment horizontal="right"/>
    </xf>
    <xf numFmtId="0" fontId="95" fillId="0" borderId="14" xfId="0" applyFont="1" applyFill="1" applyBorder="1" applyAlignment="1">
      <alignment vertical="center"/>
    </xf>
    <xf numFmtId="4" fontId="99" fillId="12" borderId="14" xfId="0" applyNumberFormat="1" applyFont="1" applyFill="1" applyBorder="1" applyAlignment="1">
      <alignment horizontal="center"/>
    </xf>
    <xf numFmtId="0" fontId="95" fillId="0" borderId="33" xfId="0" applyFont="1" applyBorder="1" applyAlignment="1">
      <alignment/>
    </xf>
    <xf numFmtId="0" fontId="95" fillId="0" borderId="14" xfId="0" applyFont="1" applyFill="1" applyBorder="1" applyAlignment="1">
      <alignment horizontal="center" vertical="center"/>
    </xf>
    <xf numFmtId="0" fontId="95" fillId="0" borderId="38" xfId="0" applyFont="1" applyFill="1" applyBorder="1" applyAlignment="1">
      <alignment/>
    </xf>
    <xf numFmtId="0" fontId="98" fillId="0" borderId="62" xfId="0" applyFont="1" applyFill="1" applyBorder="1" applyAlignment="1">
      <alignment/>
    </xf>
    <xf numFmtId="0" fontId="98" fillId="0" borderId="56" xfId="0" applyFont="1" applyFill="1" applyBorder="1" applyAlignment="1">
      <alignment/>
    </xf>
    <xf numFmtId="0" fontId="95" fillId="0" borderId="33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98" fillId="0" borderId="35" xfId="0" applyFont="1" applyFill="1" applyBorder="1" applyAlignment="1">
      <alignment/>
    </xf>
    <xf numFmtId="0" fontId="45" fillId="0" borderId="67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4" fontId="44" fillId="12" borderId="14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Fill="1" applyBorder="1" applyAlignment="1">
      <alignment horizontal="left" vertical="center"/>
    </xf>
    <xf numFmtId="4" fontId="95" fillId="0" borderId="0" xfId="0" applyNumberFormat="1" applyFont="1" applyBorder="1" applyAlignment="1">
      <alignment horizontal="center" vertical="center"/>
    </xf>
    <xf numFmtId="0" fontId="45" fillId="0" borderId="3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4" fontId="45" fillId="0" borderId="0" xfId="0" applyNumberFormat="1" applyFont="1" applyBorder="1" applyAlignment="1">
      <alignment horizontal="center" vertical="center"/>
    </xf>
    <xf numFmtId="0" fontId="100" fillId="0" borderId="21" xfId="0" applyFont="1" applyFill="1" applyBorder="1" applyAlignment="1">
      <alignment/>
    </xf>
    <xf numFmtId="0" fontId="100" fillId="0" borderId="39" xfId="0" applyFont="1" applyFill="1" applyBorder="1" applyAlignment="1">
      <alignment/>
    </xf>
    <xf numFmtId="0" fontId="101" fillId="0" borderId="39" xfId="0" applyFont="1" applyFill="1" applyBorder="1" applyAlignment="1">
      <alignment/>
    </xf>
    <xf numFmtId="0" fontId="100" fillId="0" borderId="39" xfId="0" applyFont="1" applyBorder="1" applyAlignment="1">
      <alignment horizontal="center"/>
    </xf>
    <xf numFmtId="0" fontId="98" fillId="0" borderId="39" xfId="0" applyFont="1" applyFill="1" applyBorder="1" applyAlignment="1">
      <alignment/>
    </xf>
    <xf numFmtId="0" fontId="98" fillId="0" borderId="40" xfId="0" applyFont="1" applyFill="1" applyBorder="1" applyAlignment="1">
      <alignment/>
    </xf>
    <xf numFmtId="0" fontId="95" fillId="0" borderId="35" xfId="0" applyFont="1" applyBorder="1" applyAlignment="1">
      <alignment/>
    </xf>
    <xf numFmtId="0" fontId="95" fillId="0" borderId="0" xfId="0" applyFont="1" applyAlignment="1">
      <alignment/>
    </xf>
    <xf numFmtId="2" fontId="52" fillId="0" borderId="0" xfId="0" applyNumberFormat="1" applyFont="1" applyFill="1" applyBorder="1" applyAlignment="1">
      <alignment horizontal="center"/>
    </xf>
    <xf numFmtId="0" fontId="95" fillId="0" borderId="0" xfId="0" applyFont="1" applyBorder="1" applyAlignment="1">
      <alignment/>
    </xf>
    <xf numFmtId="0" fontId="95" fillId="0" borderId="68" xfId="0" applyFont="1" applyBorder="1" applyAlignment="1">
      <alignment/>
    </xf>
    <xf numFmtId="0" fontId="95" fillId="0" borderId="69" xfId="0" applyFont="1" applyBorder="1" applyAlignment="1">
      <alignment/>
    </xf>
    <xf numFmtId="0" fontId="95" fillId="0" borderId="65" xfId="0" applyFont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95" fillId="0" borderId="39" xfId="0" applyFont="1" applyBorder="1" applyAlignment="1">
      <alignment horizontal="center"/>
    </xf>
    <xf numFmtId="3" fontId="95" fillId="0" borderId="0" xfId="0" applyNumberFormat="1" applyFont="1" applyBorder="1" applyAlignment="1">
      <alignment horizontal="center"/>
    </xf>
    <xf numFmtId="3" fontId="99" fillId="12" borderId="65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95" fillId="0" borderId="14" xfId="0" applyFont="1" applyBorder="1" applyAlignment="1">
      <alignment horizontal="center"/>
    </xf>
    <xf numFmtId="0" fontId="95" fillId="0" borderId="33" xfId="0" applyFont="1" applyBorder="1" applyAlignment="1">
      <alignment horizontal="right"/>
    </xf>
    <xf numFmtId="0" fontId="9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5" fillId="0" borderId="21" xfId="0" applyFont="1" applyBorder="1" applyAlignment="1">
      <alignment horizontal="right"/>
    </xf>
    <xf numFmtId="0" fontId="95" fillId="0" borderId="39" xfId="0" applyFont="1" applyBorder="1" applyAlignment="1">
      <alignment horizontal="right"/>
    </xf>
    <xf numFmtId="0" fontId="95" fillId="0" borderId="39" xfId="0" applyFont="1" applyFill="1" applyBorder="1" applyAlignment="1">
      <alignment horizontal="right"/>
    </xf>
    <xf numFmtId="0" fontId="95" fillId="0" borderId="39" xfId="0" applyFont="1" applyFill="1" applyBorder="1" applyAlignment="1">
      <alignment horizontal="center"/>
    </xf>
    <xf numFmtId="4" fontId="99" fillId="0" borderId="39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57" fillId="0" borderId="62" xfId="0" applyFont="1" applyFill="1" applyBorder="1" applyAlignment="1">
      <alignment/>
    </xf>
    <xf numFmtId="0" fontId="95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4" fontId="99" fillId="12" borderId="33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0" fontId="95" fillId="0" borderId="33" xfId="0" applyFont="1" applyBorder="1" applyAlignment="1">
      <alignment/>
    </xf>
    <xf numFmtId="0" fontId="95" fillId="0" borderId="38" xfId="0" applyFont="1" applyBorder="1" applyAlignment="1">
      <alignment/>
    </xf>
    <xf numFmtId="0" fontId="95" fillId="0" borderId="67" xfId="0" applyFont="1" applyBorder="1" applyAlignment="1">
      <alignment horizontal="center"/>
    </xf>
    <xf numFmtId="0" fontId="95" fillId="0" borderId="14" xfId="0" applyFont="1" applyFill="1" applyBorder="1" applyAlignment="1">
      <alignment horizontal="right"/>
    </xf>
    <xf numFmtId="0" fontId="95" fillId="0" borderId="14" xfId="0" applyFont="1" applyBorder="1" applyAlignment="1">
      <alignment/>
    </xf>
    <xf numFmtId="0" fontId="95" fillId="0" borderId="14" xfId="0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center"/>
    </xf>
    <xf numFmtId="4" fontId="44" fillId="12" borderId="0" xfId="0" applyNumberFormat="1" applyFont="1" applyFill="1" applyBorder="1" applyAlignment="1">
      <alignment horizontal="center"/>
    </xf>
    <xf numFmtId="49" fontId="95" fillId="0" borderId="14" xfId="0" applyNumberFormat="1" applyFont="1" applyFill="1" applyBorder="1" applyAlignment="1">
      <alignment horizontal="center"/>
    </xf>
    <xf numFmtId="0" fontId="95" fillId="0" borderId="21" xfId="0" applyFont="1" applyBorder="1" applyAlignment="1">
      <alignment horizontal="center"/>
    </xf>
    <xf numFmtId="0" fontId="95" fillId="0" borderId="38" xfId="0" applyFont="1" applyFill="1" applyBorder="1" applyAlignment="1">
      <alignment horizontal="left"/>
    </xf>
    <xf numFmtId="0" fontId="95" fillId="0" borderId="62" xfId="0" applyFont="1" applyFill="1" applyBorder="1" applyAlignment="1">
      <alignment horizontal="center"/>
    </xf>
    <xf numFmtId="0" fontId="95" fillId="0" borderId="62" xfId="0" applyFont="1" applyFill="1" applyBorder="1" applyAlignment="1">
      <alignment/>
    </xf>
    <xf numFmtId="0" fontId="95" fillId="0" borderId="6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/>
    </xf>
    <xf numFmtId="0" fontId="95" fillId="0" borderId="2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2" fillId="16" borderId="0" xfId="0" applyFont="1" applyFill="1" applyBorder="1" applyAlignment="1">
      <alignment horizontal="right"/>
    </xf>
    <xf numFmtId="0" fontId="103" fillId="16" borderId="0" xfId="44" applyFont="1" applyFill="1" applyBorder="1" applyAlignment="1" applyProtection="1">
      <alignment horizontal="right"/>
      <protection/>
    </xf>
    <xf numFmtId="0" fontId="103" fillId="16" borderId="0" xfId="0" applyFont="1" applyFill="1" applyBorder="1" applyAlignment="1">
      <alignment horizontal="right"/>
    </xf>
    <xf numFmtId="0" fontId="95" fillId="16" borderId="0" xfId="0" applyFont="1" applyFill="1" applyBorder="1" applyAlignment="1">
      <alignment horizontal="center"/>
    </xf>
    <xf numFmtId="0" fontId="95" fillId="16" borderId="39" xfId="0" applyFont="1" applyFill="1" applyBorder="1" applyAlignment="1">
      <alignment horizontal="center"/>
    </xf>
    <xf numFmtId="1" fontId="95" fillId="16" borderId="39" xfId="0" applyNumberFormat="1" applyFont="1" applyFill="1" applyBorder="1" applyAlignment="1">
      <alignment horizontal="center"/>
    </xf>
    <xf numFmtId="0" fontId="15" fillId="0" borderId="70" xfId="0" applyFont="1" applyBorder="1" applyAlignment="1">
      <alignment/>
    </xf>
    <xf numFmtId="0" fontId="15" fillId="39" borderId="70" xfId="0" applyFont="1" applyFill="1" applyBorder="1" applyAlignment="1">
      <alignment horizontal="center"/>
    </xf>
    <xf numFmtId="0" fontId="15" fillId="39" borderId="70" xfId="0" applyFont="1" applyFill="1" applyBorder="1" applyAlignment="1">
      <alignment/>
    </xf>
    <xf numFmtId="0" fontId="15" fillId="0" borderId="70" xfId="0" applyFont="1" applyBorder="1" applyAlignment="1">
      <alignment horizontal="center"/>
    </xf>
    <xf numFmtId="4" fontId="15" fillId="0" borderId="70" xfId="0" applyNumberFormat="1" applyFont="1" applyBorder="1" applyAlignment="1">
      <alignment/>
    </xf>
    <xf numFmtId="2" fontId="15" fillId="0" borderId="70" xfId="0" applyNumberFormat="1" applyFont="1" applyBorder="1" applyAlignment="1">
      <alignment horizontal="center"/>
    </xf>
    <xf numFmtId="0" fontId="15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wrapText="1"/>
    </xf>
    <xf numFmtId="4" fontId="15" fillId="0" borderId="70" xfId="0" applyNumberFormat="1" applyFont="1" applyBorder="1" applyAlignment="1">
      <alignment vertical="center"/>
    </xf>
    <xf numFmtId="4" fontId="15" fillId="0" borderId="70" xfId="0" applyNumberFormat="1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0" fontId="14" fillId="39" borderId="70" xfId="0" applyFont="1" applyFill="1" applyBorder="1" applyAlignment="1">
      <alignment horizontal="right"/>
    </xf>
    <xf numFmtId="183" fontId="14" fillId="39" borderId="70" xfId="0" applyNumberFormat="1" applyFont="1" applyFill="1" applyBorder="1" applyAlignment="1">
      <alignment/>
    </xf>
    <xf numFmtId="0" fontId="104" fillId="0" borderId="70" xfId="0" applyFont="1" applyBorder="1" applyAlignment="1">
      <alignment horizontal="center"/>
    </xf>
    <xf numFmtId="0" fontId="104" fillId="0" borderId="70" xfId="0" applyFont="1" applyBorder="1" applyAlignment="1">
      <alignment/>
    </xf>
    <xf numFmtId="0" fontId="105" fillId="0" borderId="70" xfId="0" applyFont="1" applyBorder="1" applyAlignment="1">
      <alignment horizontal="center"/>
    </xf>
    <xf numFmtId="0" fontId="105" fillId="0" borderId="70" xfId="0" applyFont="1" applyBorder="1" applyAlignment="1">
      <alignment/>
    </xf>
    <xf numFmtId="0" fontId="15" fillId="0" borderId="71" xfId="0" applyFont="1" applyBorder="1" applyAlignment="1">
      <alignment horizontal="center"/>
    </xf>
    <xf numFmtId="0" fontId="15" fillId="0" borderId="71" xfId="0" applyFont="1" applyBorder="1" applyAlignment="1">
      <alignment/>
    </xf>
    <xf numFmtId="4" fontId="15" fillId="0" borderId="71" xfId="0" applyNumberFormat="1" applyFont="1" applyBorder="1" applyAlignment="1">
      <alignment/>
    </xf>
    <xf numFmtId="0" fontId="14" fillId="39" borderId="72" xfId="0" applyFont="1" applyFill="1" applyBorder="1" applyAlignment="1">
      <alignment horizontal="center" vertical="center"/>
    </xf>
    <xf numFmtId="0" fontId="14" fillId="39" borderId="72" xfId="0" applyFont="1" applyFill="1" applyBorder="1" applyAlignment="1">
      <alignment wrapText="1"/>
    </xf>
    <xf numFmtId="0" fontId="15" fillId="39" borderId="72" xfId="0" applyFont="1" applyFill="1" applyBorder="1" applyAlignment="1">
      <alignment horizontal="center"/>
    </xf>
    <xf numFmtId="0" fontId="15" fillId="39" borderId="72" xfId="0" applyFont="1" applyFill="1" applyBorder="1" applyAlignment="1">
      <alignment/>
    </xf>
    <xf numFmtId="0" fontId="15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4" fontId="15" fillId="0" borderId="71" xfId="0" applyNumberFormat="1" applyFont="1" applyBorder="1" applyAlignment="1">
      <alignment vertical="center"/>
    </xf>
    <xf numFmtId="0" fontId="15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" fontId="15" fillId="0" borderId="72" xfId="0" applyNumberFormat="1" applyFont="1" applyBorder="1" applyAlignment="1">
      <alignment vertical="center"/>
    </xf>
    <xf numFmtId="0" fontId="15" fillId="0" borderId="73" xfId="0" applyFont="1" applyBorder="1" applyAlignment="1">
      <alignment horizontal="center"/>
    </xf>
    <xf numFmtId="0" fontId="15" fillId="0" borderId="73" xfId="0" applyFont="1" applyBorder="1" applyAlignment="1">
      <alignment/>
    </xf>
    <xf numFmtId="4" fontId="15" fillId="0" borderId="73" xfId="0" applyNumberFormat="1" applyFont="1" applyBorder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4" fontId="15" fillId="0" borderId="73" xfId="0" applyNumberFormat="1" applyFont="1" applyBorder="1" applyAlignment="1">
      <alignment vertical="center"/>
    </xf>
    <xf numFmtId="0" fontId="15" fillId="0" borderId="74" xfId="0" applyFont="1" applyBorder="1" applyAlignment="1">
      <alignment horizontal="center"/>
    </xf>
    <xf numFmtId="0" fontId="15" fillId="0" borderId="74" xfId="0" applyFont="1" applyBorder="1" applyAlignment="1">
      <alignment/>
    </xf>
    <xf numFmtId="2" fontId="15" fillId="0" borderId="74" xfId="0" applyNumberFormat="1" applyFont="1" applyBorder="1" applyAlignment="1">
      <alignment horizontal="center"/>
    </xf>
    <xf numFmtId="4" fontId="15" fillId="0" borderId="74" xfId="0" applyNumberFormat="1" applyFont="1" applyBorder="1" applyAlignment="1">
      <alignment/>
    </xf>
    <xf numFmtId="0" fontId="15" fillId="0" borderId="75" xfId="0" applyFont="1" applyBorder="1" applyAlignment="1">
      <alignment/>
    </xf>
    <xf numFmtId="4" fontId="15" fillId="0" borderId="75" xfId="0" applyNumberFormat="1" applyFont="1" applyBorder="1" applyAlignment="1">
      <alignment/>
    </xf>
    <xf numFmtId="0" fontId="15" fillId="0" borderId="75" xfId="0" applyFont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35" xfId="0" applyFont="1" applyBorder="1" applyAlignment="1">
      <alignment/>
    </xf>
    <xf numFmtId="0" fontId="45" fillId="0" borderId="0" xfId="0" applyFont="1" applyAlignment="1">
      <alignment/>
    </xf>
    <xf numFmtId="10" fontId="16" fillId="16" borderId="0" xfId="44" applyNumberFormat="1" applyFont="1" applyFill="1" applyBorder="1" applyAlignment="1" applyProtection="1">
      <alignment horizontal="left"/>
      <protection/>
    </xf>
    <xf numFmtId="0" fontId="85" fillId="16" borderId="0" xfId="44" applyFont="1" applyFill="1" applyBorder="1" applyAlignment="1" applyProtection="1">
      <alignment/>
      <protection/>
    </xf>
    <xf numFmtId="0" fontId="106" fillId="16" borderId="0" xfId="0" applyFont="1" applyFill="1" applyBorder="1" applyAlignment="1">
      <alignment/>
    </xf>
    <xf numFmtId="0" fontId="85" fillId="16" borderId="0" xfId="0" applyFont="1" applyFill="1" applyBorder="1" applyAlignment="1">
      <alignment/>
    </xf>
    <xf numFmtId="10" fontId="45" fillId="16" borderId="0" xfId="44" applyNumberFormat="1" applyFont="1" applyFill="1" applyBorder="1" applyAlignment="1" applyProtection="1">
      <alignment horizontal="left"/>
      <protection/>
    </xf>
    <xf numFmtId="0" fontId="107" fillId="16" borderId="0" xfId="0" applyFont="1" applyFill="1" applyBorder="1" applyAlignment="1">
      <alignment horizontal="right"/>
    </xf>
    <xf numFmtId="0" fontId="107" fillId="16" borderId="0" xfId="44" applyFont="1" applyFill="1" applyBorder="1" applyAlignment="1" applyProtection="1">
      <alignment horizontal="right"/>
      <protection/>
    </xf>
    <xf numFmtId="0" fontId="108" fillId="16" borderId="0" xfId="0" applyFont="1" applyFill="1" applyBorder="1" applyAlignment="1">
      <alignment horizontal="right"/>
    </xf>
    <xf numFmtId="0" fontId="105" fillId="0" borderId="76" xfId="0" applyFont="1" applyBorder="1" applyAlignment="1">
      <alignment/>
    </xf>
    <xf numFmtId="0" fontId="109" fillId="0" borderId="77" xfId="0" applyFont="1" applyBorder="1" applyAlignment="1">
      <alignment horizontal="center"/>
    </xf>
    <xf numFmtId="0" fontId="109" fillId="0" borderId="77" xfId="0" applyFont="1" applyBorder="1" applyAlignment="1">
      <alignment/>
    </xf>
    <xf numFmtId="0" fontId="14" fillId="0" borderId="71" xfId="0" applyFont="1" applyBorder="1" applyAlignment="1">
      <alignment horizontal="center"/>
    </xf>
    <xf numFmtId="0" fontId="109" fillId="16" borderId="0" xfId="0" applyFont="1" applyFill="1" applyBorder="1" applyAlignment="1">
      <alignment horizontal="center"/>
    </xf>
    <xf numFmtId="0" fontId="110" fillId="16" borderId="0" xfId="0" applyFont="1" applyFill="1" applyBorder="1" applyAlignment="1">
      <alignment/>
    </xf>
    <xf numFmtId="0" fontId="110" fillId="16" borderId="0" xfId="0" applyFont="1" applyFill="1" applyBorder="1" applyAlignment="1">
      <alignment horizontal="center"/>
    </xf>
    <xf numFmtId="0" fontId="109" fillId="16" borderId="0" xfId="0" applyFont="1" applyFill="1" applyBorder="1" applyAlignment="1">
      <alignment/>
    </xf>
    <xf numFmtId="10" fontId="110" fillId="16" borderId="0" xfId="0" applyNumberFormat="1" applyFont="1" applyFill="1" applyBorder="1" applyAlignment="1">
      <alignment horizontal="left"/>
    </xf>
    <xf numFmtId="0" fontId="110" fillId="16" borderId="0" xfId="0" applyFont="1" applyFill="1" applyBorder="1" applyAlignment="1">
      <alignment horizontal="right"/>
    </xf>
    <xf numFmtId="0" fontId="105" fillId="16" borderId="0" xfId="0" applyFont="1" applyFill="1" applyBorder="1" applyAlignment="1">
      <alignment horizontal="center"/>
    </xf>
    <xf numFmtId="0" fontId="105" fillId="16" borderId="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180" fontId="41" fillId="36" borderId="54" xfId="0" applyNumberFormat="1" applyFont="1" applyFill="1" applyBorder="1" applyAlignment="1">
      <alignment vertical="center"/>
    </xf>
    <xf numFmtId="1" fontId="35" fillId="0" borderId="78" xfId="0" applyNumberFormat="1" applyFont="1" applyFill="1" applyBorder="1" applyAlignment="1">
      <alignment horizontal="left" vertical="center"/>
    </xf>
    <xf numFmtId="0" fontId="35" fillId="0" borderId="79" xfId="0" applyFont="1" applyBorder="1" applyAlignment="1">
      <alignment horizontal="center" vertical="center"/>
    </xf>
    <xf numFmtId="4" fontId="35" fillId="0" borderId="79" xfId="0" applyNumberFormat="1" applyFont="1" applyFill="1" applyBorder="1" applyAlignment="1">
      <alignment horizontal="center" vertical="center"/>
    </xf>
    <xf numFmtId="1" fontId="45" fillId="16" borderId="39" xfId="0" applyNumberFormat="1" applyFont="1" applyFill="1" applyBorder="1" applyAlignment="1">
      <alignment horizontal="center"/>
    </xf>
    <xf numFmtId="0" fontId="45" fillId="16" borderId="39" xfId="0" applyFont="1" applyFill="1" applyBorder="1" applyAlignment="1">
      <alignment/>
    </xf>
    <xf numFmtId="0" fontId="57" fillId="16" borderId="39" xfId="0" applyFont="1" applyFill="1" applyBorder="1" applyAlignment="1">
      <alignment/>
    </xf>
    <xf numFmtId="0" fontId="45" fillId="0" borderId="38" xfId="0" applyFont="1" applyFill="1" applyBorder="1" applyAlignment="1">
      <alignment horizontal="left"/>
    </xf>
    <xf numFmtId="0" fontId="45" fillId="0" borderId="62" xfId="0" applyFont="1" applyFill="1" applyBorder="1" applyAlignment="1">
      <alignment horizontal="right"/>
    </xf>
    <xf numFmtId="0" fontId="45" fillId="0" borderId="62" xfId="0" applyFont="1" applyFill="1" applyBorder="1" applyAlignment="1">
      <alignment horizontal="center"/>
    </xf>
    <xf numFmtId="4" fontId="44" fillId="0" borderId="62" xfId="0" applyNumberFormat="1" applyFont="1" applyFill="1" applyBorder="1" applyAlignment="1">
      <alignment horizontal="center"/>
    </xf>
    <xf numFmtId="0" fontId="45" fillId="0" borderId="62" xfId="0" applyFont="1" applyFill="1" applyBorder="1" applyAlignment="1">
      <alignment/>
    </xf>
    <xf numFmtId="0" fontId="45" fillId="0" borderId="62" xfId="0" applyFont="1" applyFill="1" applyBorder="1" applyAlignment="1">
      <alignment horizontal="center" vertical="center"/>
    </xf>
    <xf numFmtId="0" fontId="45" fillId="0" borderId="62" xfId="0" applyFont="1" applyBorder="1" applyAlignment="1">
      <alignment/>
    </xf>
    <xf numFmtId="0" fontId="45" fillId="0" borderId="56" xfId="0" applyFont="1" applyBorder="1" applyAlignment="1">
      <alignment/>
    </xf>
    <xf numFmtId="0" fontId="45" fillId="0" borderId="67" xfId="0" applyFont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right"/>
    </xf>
    <xf numFmtId="0" fontId="45" fillId="0" borderId="39" xfId="0" applyFont="1" applyFill="1" applyBorder="1" applyAlignment="1">
      <alignment horizontal="right"/>
    </xf>
    <xf numFmtId="0" fontId="45" fillId="0" borderId="39" xfId="0" applyFont="1" applyFill="1" applyBorder="1" applyAlignment="1">
      <alignment/>
    </xf>
    <xf numFmtId="0" fontId="45" fillId="0" borderId="39" xfId="0" applyFont="1" applyFill="1" applyBorder="1" applyAlignment="1">
      <alignment horizontal="center" vertical="center"/>
    </xf>
    <xf numFmtId="0" fontId="45" fillId="0" borderId="39" xfId="0" applyFont="1" applyBorder="1" applyAlignment="1">
      <alignment/>
    </xf>
    <xf numFmtId="0" fontId="45" fillId="0" borderId="40" xfId="0" applyFont="1" applyBorder="1" applyAlignment="1">
      <alignment/>
    </xf>
    <xf numFmtId="0" fontId="95" fillId="0" borderId="0" xfId="0" applyFont="1" applyAlignment="1">
      <alignment horizontal="right"/>
    </xf>
    <xf numFmtId="0" fontId="95" fillId="0" borderId="0" xfId="0" applyFont="1" applyBorder="1" applyAlignment="1">
      <alignment horizontal="center"/>
    </xf>
    <xf numFmtId="0" fontId="9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14" fillId="39" borderId="7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100" fillId="0" borderId="0" xfId="0" applyFont="1" applyAlignment="1">
      <alignment/>
    </xf>
    <xf numFmtId="180" fontId="41" fillId="0" borderId="24" xfId="0" applyNumberFormat="1" applyFont="1" applyFill="1" applyBorder="1" applyAlignment="1">
      <alignment vertical="center"/>
    </xf>
    <xf numFmtId="0" fontId="35" fillId="0" borderId="21" xfId="0" applyFont="1" applyFill="1" applyBorder="1" applyAlignment="1">
      <alignment wrapText="1"/>
    </xf>
    <xf numFmtId="0" fontId="35" fillId="0" borderId="80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4" fontId="44" fillId="12" borderId="65" xfId="0" applyNumberFormat="1" applyFont="1" applyFill="1" applyBorder="1" applyAlignment="1">
      <alignment horizontal="center"/>
    </xf>
    <xf numFmtId="0" fontId="45" fillId="0" borderId="65" xfId="0" applyFont="1" applyBorder="1" applyAlignment="1">
      <alignment/>
    </xf>
    <xf numFmtId="9" fontId="45" fillId="0" borderId="0" xfId="0" applyNumberFormat="1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4" fontId="45" fillId="0" borderId="65" xfId="0" applyNumberFormat="1" applyFont="1" applyBorder="1" applyAlignment="1">
      <alignment horizontal="center"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1" fontId="45" fillId="0" borderId="33" xfId="0" applyNumberFormat="1" applyFont="1" applyBorder="1" applyAlignment="1">
      <alignment horizontal="center"/>
    </xf>
    <xf numFmtId="0" fontId="45" fillId="0" borderId="66" xfId="0" applyFont="1" applyBorder="1" applyAlignment="1">
      <alignment/>
    </xf>
    <xf numFmtId="4" fontId="45" fillId="0" borderId="33" xfId="0" applyNumberFormat="1" applyFont="1" applyBorder="1" applyAlignment="1">
      <alignment horizontal="center"/>
    </xf>
    <xf numFmtId="0" fontId="45" fillId="0" borderId="66" xfId="0" applyFont="1" applyBorder="1" applyAlignment="1">
      <alignment horizontal="left"/>
    </xf>
    <xf numFmtId="0" fontId="100" fillId="0" borderId="21" xfId="0" applyFont="1" applyBorder="1" applyAlignment="1">
      <alignment horizontal="center"/>
    </xf>
    <xf numFmtId="0" fontId="100" fillId="0" borderId="39" xfId="0" applyFont="1" applyBorder="1" applyAlignment="1">
      <alignment/>
    </xf>
    <xf numFmtId="4" fontId="100" fillId="0" borderId="39" xfId="0" applyNumberFormat="1" applyFont="1" applyBorder="1" applyAlignment="1">
      <alignment horizontal="center"/>
    </xf>
    <xf numFmtId="0" fontId="100" fillId="0" borderId="4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12" borderId="81" xfId="0" applyFont="1" applyFill="1" applyBorder="1" applyAlignment="1">
      <alignment horizontal="center" vertical="center" wrapText="1"/>
    </xf>
    <xf numFmtId="0" fontId="41" fillId="12" borderId="82" xfId="0" applyFont="1" applyFill="1" applyBorder="1" applyAlignment="1">
      <alignment horizontal="center" vertical="center" wrapText="1"/>
    </xf>
    <xf numFmtId="0" fontId="41" fillId="12" borderId="43" xfId="0" applyFont="1" applyFill="1" applyBorder="1" applyAlignment="1">
      <alignment horizontal="center" vertical="center" wrapText="1"/>
    </xf>
    <xf numFmtId="0" fontId="41" fillId="12" borderId="29" xfId="0" applyFont="1" applyFill="1" applyBorder="1" applyAlignment="1">
      <alignment horizontal="center" vertical="center" wrapText="1"/>
    </xf>
    <xf numFmtId="0" fontId="41" fillId="12" borderId="78" xfId="0" applyFont="1" applyFill="1" applyBorder="1" applyAlignment="1">
      <alignment horizontal="center" vertical="center"/>
    </xf>
    <xf numFmtId="0" fontId="41" fillId="12" borderId="83" xfId="0" applyFont="1" applyFill="1" applyBorder="1" applyAlignment="1">
      <alignment horizontal="center" vertical="center"/>
    </xf>
    <xf numFmtId="0" fontId="41" fillId="12" borderId="79" xfId="0" applyFont="1" applyFill="1" applyBorder="1" applyAlignment="1">
      <alignment horizontal="center" vertical="center"/>
    </xf>
    <xf numFmtId="0" fontId="41" fillId="12" borderId="20" xfId="0" applyFont="1" applyFill="1" applyBorder="1" applyAlignment="1">
      <alignment horizontal="center" vertical="center"/>
    </xf>
    <xf numFmtId="0" fontId="41" fillId="12" borderId="79" xfId="0" applyFont="1" applyFill="1" applyBorder="1" applyAlignment="1">
      <alignment horizontal="center" vertical="center" wrapText="1"/>
    </xf>
    <xf numFmtId="0" fontId="41" fillId="12" borderId="20" xfId="0" applyFont="1" applyFill="1" applyBorder="1" applyAlignment="1">
      <alignment horizontal="center" vertical="center" wrapText="1"/>
    </xf>
    <xf numFmtId="0" fontId="41" fillId="12" borderId="81" xfId="0" applyFont="1" applyFill="1" applyBorder="1" applyAlignment="1">
      <alignment horizontal="center" vertical="center"/>
    </xf>
    <xf numFmtId="0" fontId="41" fillId="12" borderId="82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0" fontId="89" fillId="0" borderId="45" xfId="0" applyFont="1" applyFill="1" applyBorder="1" applyAlignment="1">
      <alignment horizontal="right" vertical="center"/>
    </xf>
    <xf numFmtId="0" fontId="89" fillId="0" borderId="11" xfId="0" applyFont="1" applyFill="1" applyBorder="1" applyAlignment="1">
      <alignment horizontal="right" vertical="center"/>
    </xf>
    <xf numFmtId="1" fontId="41" fillId="36" borderId="84" xfId="0" applyNumberFormat="1" applyFont="1" applyFill="1" applyBorder="1" applyAlignment="1">
      <alignment horizontal="center" vertical="center"/>
    </xf>
    <xf numFmtId="1" fontId="41" fillId="36" borderId="85" xfId="0" applyNumberFormat="1" applyFont="1" applyFill="1" applyBorder="1" applyAlignment="1">
      <alignment horizontal="center" vertical="center"/>
    </xf>
    <xf numFmtId="0" fontId="41" fillId="36" borderId="84" xfId="0" applyFont="1" applyFill="1" applyBorder="1" applyAlignment="1">
      <alignment horizontal="center" vertical="center"/>
    </xf>
    <xf numFmtId="0" fontId="41" fillId="36" borderId="48" xfId="0" applyFont="1" applyFill="1" applyBorder="1" applyAlignment="1">
      <alignment horizontal="center" vertical="center"/>
    </xf>
    <xf numFmtId="1" fontId="41" fillId="36" borderId="86" xfId="0" applyNumberFormat="1" applyFont="1" applyFill="1" applyBorder="1" applyAlignment="1">
      <alignment horizontal="center" vertical="center"/>
    </xf>
    <xf numFmtId="1" fontId="41" fillId="36" borderId="87" xfId="0" applyNumberFormat="1" applyFont="1" applyFill="1" applyBorder="1" applyAlignment="1">
      <alignment horizontal="center" vertical="center"/>
    </xf>
    <xf numFmtId="0" fontId="41" fillId="36" borderId="78" xfId="0" applyFont="1" applyFill="1" applyBorder="1" applyAlignment="1">
      <alignment horizontal="center" vertical="center"/>
    </xf>
    <xf numFmtId="0" fontId="41" fillId="36" borderId="79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right" vertical="center"/>
    </xf>
    <xf numFmtId="0" fontId="41" fillId="36" borderId="85" xfId="0" applyFont="1" applyFill="1" applyBorder="1" applyAlignment="1">
      <alignment horizontal="center" vertical="center"/>
    </xf>
    <xf numFmtId="0" fontId="89" fillId="0" borderId="60" xfId="0" applyFont="1" applyFill="1" applyBorder="1" applyAlignment="1">
      <alignment horizontal="right" vertical="center"/>
    </xf>
    <xf numFmtId="0" fontId="89" fillId="0" borderId="27" xfId="0" applyFont="1" applyFill="1" applyBorder="1" applyAlignment="1">
      <alignment horizontal="right" vertical="center"/>
    </xf>
    <xf numFmtId="0" fontId="37" fillId="16" borderId="0" xfId="0" applyFont="1" applyFill="1" applyBorder="1" applyAlignment="1">
      <alignment horizontal="center" vertical="center"/>
    </xf>
    <xf numFmtId="0" fontId="90" fillId="36" borderId="88" xfId="0" applyFont="1" applyFill="1" applyBorder="1" applyAlignment="1">
      <alignment horizontal="right" vertical="center"/>
    </xf>
    <xf numFmtId="0" fontId="90" fillId="36" borderId="89" xfId="0" applyFont="1" applyFill="1" applyBorder="1" applyAlignment="1">
      <alignment horizontal="right" vertical="center"/>
    </xf>
    <xf numFmtId="0" fontId="90" fillId="36" borderId="12" xfId="0" applyFont="1" applyFill="1" applyBorder="1" applyAlignment="1">
      <alignment horizontal="right" vertical="center"/>
    </xf>
    <xf numFmtId="1" fontId="41" fillId="36" borderId="90" xfId="0" applyNumberFormat="1" applyFont="1" applyFill="1" applyBorder="1" applyAlignment="1">
      <alignment horizontal="center" vertical="center"/>
    </xf>
    <xf numFmtId="1" fontId="41" fillId="36" borderId="91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right"/>
    </xf>
    <xf numFmtId="0" fontId="95" fillId="0" borderId="65" xfId="0" applyFont="1" applyFill="1" applyBorder="1" applyAlignment="1">
      <alignment horizontal="right"/>
    </xf>
    <xf numFmtId="0" fontId="83" fillId="16" borderId="0" xfId="0" applyFont="1" applyFill="1" applyAlignment="1">
      <alignment horizontal="center"/>
    </xf>
    <xf numFmtId="0" fontId="96" fillId="16" borderId="0" xfId="0" applyFont="1" applyFill="1" applyAlignment="1">
      <alignment horizontal="left"/>
    </xf>
    <xf numFmtId="0" fontId="97" fillId="16" borderId="0" xfId="0" applyFont="1" applyFill="1" applyAlignment="1">
      <alignment horizontal="left"/>
    </xf>
    <xf numFmtId="0" fontId="95" fillId="0" borderId="21" xfId="0" applyFont="1" applyFill="1" applyBorder="1" applyAlignment="1">
      <alignment horizontal="right"/>
    </xf>
    <xf numFmtId="0" fontId="95" fillId="0" borderId="39" xfId="0" applyFont="1" applyFill="1" applyBorder="1" applyAlignment="1">
      <alignment horizontal="right"/>
    </xf>
    <xf numFmtId="0" fontId="45" fillId="0" borderId="66" xfId="0" applyFont="1" applyFill="1" applyBorder="1" applyAlignment="1">
      <alignment horizontal="right"/>
    </xf>
    <xf numFmtId="0" fontId="45" fillId="0" borderId="65" xfId="0" applyFont="1" applyFill="1" applyBorder="1" applyAlignment="1">
      <alignment horizontal="right"/>
    </xf>
    <xf numFmtId="0" fontId="95" fillId="0" borderId="67" xfId="0" applyFont="1" applyFill="1" applyBorder="1" applyAlignment="1">
      <alignment horizontal="right"/>
    </xf>
    <xf numFmtId="0" fontId="95" fillId="0" borderId="14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67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0" fontId="95" fillId="0" borderId="66" xfId="0" applyFont="1" applyBorder="1" applyAlignment="1">
      <alignment horizontal="right"/>
    </xf>
    <xf numFmtId="0" fontId="95" fillId="0" borderId="65" xfId="0" applyFont="1" applyBorder="1" applyAlignment="1">
      <alignment horizontal="right"/>
    </xf>
    <xf numFmtId="0" fontId="95" fillId="0" borderId="21" xfId="0" applyFont="1" applyBorder="1" applyAlignment="1">
      <alignment horizontal="right"/>
    </xf>
    <xf numFmtId="0" fontId="95" fillId="0" borderId="39" xfId="0" applyFont="1" applyBorder="1" applyAlignment="1">
      <alignment horizontal="right"/>
    </xf>
    <xf numFmtId="0" fontId="95" fillId="0" borderId="67" xfId="0" applyFont="1" applyBorder="1" applyAlignment="1">
      <alignment horizontal="right"/>
    </xf>
    <xf numFmtId="0" fontId="95" fillId="0" borderId="14" xfId="0" applyFont="1" applyBorder="1" applyAlignment="1">
      <alignment horizontal="right"/>
    </xf>
    <xf numFmtId="0" fontId="95" fillId="0" borderId="14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5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/>
    </xf>
    <xf numFmtId="0" fontId="95" fillId="0" borderId="14" xfId="0" applyFont="1" applyFill="1" applyBorder="1" applyAlignment="1">
      <alignment/>
    </xf>
    <xf numFmtId="0" fontId="52" fillId="0" borderId="39" xfId="0" applyFont="1" applyBorder="1" applyAlignment="1">
      <alignment horizontal="left" wrapText="1"/>
    </xf>
    <xf numFmtId="0" fontId="9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49" fontId="7" fillId="16" borderId="0" xfId="0" applyNumberFormat="1" applyFont="1" applyFill="1" applyBorder="1" applyAlignment="1" applyProtection="1">
      <alignment horizontal="center"/>
      <protection locked="0"/>
    </xf>
    <xf numFmtId="0" fontId="41" fillId="0" borderId="9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81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170" fontId="35" fillId="0" borderId="57" xfId="47" applyFont="1" applyBorder="1" applyAlignment="1">
      <alignment horizontal="center" vertical="center" textRotation="90"/>
    </xf>
    <xf numFmtId="170" fontId="35" fillId="0" borderId="82" xfId="47" applyFont="1" applyBorder="1" applyAlignment="1">
      <alignment horizontal="center" vertical="center" textRotation="90"/>
    </xf>
    <xf numFmtId="0" fontId="8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111" fillId="16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542925</xdr:colOff>
      <xdr:row>3</xdr:row>
      <xdr:rowOff>161925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1</xdr:col>
      <xdr:colOff>104775</xdr:colOff>
      <xdr:row>4</xdr:row>
      <xdr:rowOff>85725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</xdr:row>
      <xdr:rowOff>85725</xdr:rowOff>
    </xdr:from>
    <xdr:to>
      <xdr:col>1</xdr:col>
      <xdr:colOff>2343150</xdr:colOff>
      <xdr:row>4</xdr:row>
      <xdr:rowOff>66675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1432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76200</xdr:rowOff>
    </xdr:from>
    <xdr:to>
      <xdr:col>0</xdr:col>
      <xdr:colOff>1181100</xdr:colOff>
      <xdr:row>6</xdr:row>
      <xdr:rowOff>9525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76200</xdr:rowOff>
    </xdr:from>
    <xdr:to>
      <xdr:col>0</xdr:col>
      <xdr:colOff>1181100</xdr:colOff>
      <xdr:row>6</xdr:row>
      <xdr:rowOff>9525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MPLO%20COMPOSICAO%20CU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comp1"/>
    </sheetNames>
    <sheetDataSet>
      <sheetData sheetId="0">
        <row r="114">
          <cell r="B114" t="str">
            <v>comp1</v>
          </cell>
          <cell r="C114" t="str">
            <v>Ponto para projetores em quadra poliesp. coberta com arquibancada, inclusive fios, eletrodutos tipo condulete aparente marca de ref. TIGRE e suporte para fixação em cantoneira, conf. Projeto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(28)9885-8834%20-%20CEP%2029300-195-Cachoerio%20de%20Itapemirim/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SheetLayoutView="100" zoomScalePageLayoutView="0" workbookViewId="0" topLeftCell="A202">
      <selection activeCell="A209" sqref="A209:F209"/>
    </sheetView>
  </sheetViews>
  <sheetFormatPr defaultColWidth="9.00390625" defaultRowHeight="15"/>
  <cols>
    <col min="1" max="1" width="8.57421875" style="32" customWidth="1"/>
    <col min="2" max="2" width="10.57421875" style="33" customWidth="1"/>
    <col min="3" max="3" width="65.57421875" style="34" customWidth="1"/>
    <col min="4" max="4" width="8.28125" style="36" customWidth="1"/>
    <col min="5" max="5" width="9.00390625" style="35" customWidth="1"/>
    <col min="6" max="6" width="11.28125" style="37" customWidth="1"/>
    <col min="7" max="7" width="16.421875" style="35" customWidth="1"/>
    <col min="8" max="8" width="2.57421875" style="22" customWidth="1"/>
    <col min="9" max="9" width="9.00390625" style="210" hidden="1" customWidth="1"/>
    <col min="10" max="12" width="9.00390625" style="22" hidden="1" customWidth="1"/>
    <col min="13" max="13" width="9.00390625" style="22" customWidth="1"/>
    <col min="14" max="16384" width="9.00390625" style="22" customWidth="1"/>
  </cols>
  <sheetData>
    <row r="1" spans="1:7" ht="18.75" customHeight="1">
      <c r="A1" s="593" t="s">
        <v>161</v>
      </c>
      <c r="B1" s="593"/>
      <c r="C1" s="593"/>
      <c r="D1" s="593"/>
      <c r="E1" s="593"/>
      <c r="F1" s="593"/>
      <c r="G1" s="593"/>
    </row>
    <row r="2" spans="1:11" ht="15" customHeight="1">
      <c r="A2" s="23"/>
      <c r="B2" s="24"/>
      <c r="C2" s="118" t="s">
        <v>157</v>
      </c>
      <c r="D2" s="125"/>
      <c r="E2" s="124"/>
      <c r="F2" s="124"/>
      <c r="G2" s="126" t="s">
        <v>156</v>
      </c>
      <c r="K2" s="124"/>
    </row>
    <row r="3" spans="1:7" ht="15" customHeight="1">
      <c r="A3" s="23"/>
      <c r="B3" s="24"/>
      <c r="C3" s="119" t="s">
        <v>74</v>
      </c>
      <c r="D3" s="121"/>
      <c r="E3" s="122"/>
      <c r="F3" s="122"/>
      <c r="G3" s="127" t="s">
        <v>158</v>
      </c>
    </row>
    <row r="4" spans="1:10" ht="15" customHeight="1">
      <c r="A4" s="23"/>
      <c r="B4" s="24"/>
      <c r="C4" s="120" t="s">
        <v>394</v>
      </c>
      <c r="D4" s="130">
        <v>1.2833</v>
      </c>
      <c r="E4" s="123"/>
      <c r="F4" s="123"/>
      <c r="G4" s="128" t="s">
        <v>159</v>
      </c>
      <c r="J4" s="132"/>
    </row>
    <row r="5" spans="1:7" ht="15" customHeight="1" thickBot="1">
      <c r="A5" s="131" t="s">
        <v>160</v>
      </c>
      <c r="B5" s="130">
        <v>0.309</v>
      </c>
      <c r="C5" s="129" t="s">
        <v>189</v>
      </c>
      <c r="D5" s="123"/>
      <c r="E5" s="123"/>
      <c r="F5" s="123"/>
      <c r="G5" s="128" t="s">
        <v>76</v>
      </c>
    </row>
    <row r="6" spans="1:9" s="81" customFormat="1" ht="15" customHeight="1">
      <c r="A6" s="569" t="s">
        <v>37</v>
      </c>
      <c r="B6" s="571" t="s">
        <v>78</v>
      </c>
      <c r="C6" s="573" t="s">
        <v>38</v>
      </c>
      <c r="D6" s="565" t="s">
        <v>39</v>
      </c>
      <c r="E6" s="575" t="s">
        <v>40</v>
      </c>
      <c r="F6" s="565" t="s">
        <v>41</v>
      </c>
      <c r="G6" s="567" t="s">
        <v>42</v>
      </c>
      <c r="I6" s="172"/>
    </row>
    <row r="7" spans="1:9" s="81" customFormat="1" ht="15.75" thickBot="1">
      <c r="A7" s="570"/>
      <c r="B7" s="572"/>
      <c r="C7" s="574"/>
      <c r="D7" s="566"/>
      <c r="E7" s="576"/>
      <c r="F7" s="566"/>
      <c r="G7" s="568"/>
      <c r="I7" s="172"/>
    </row>
    <row r="8" spans="1:9" s="81" customFormat="1" ht="6.75" customHeight="1" thickBot="1">
      <c r="A8" s="82"/>
      <c r="B8" s="83"/>
      <c r="C8" s="84"/>
      <c r="D8" s="84"/>
      <c r="E8" s="82"/>
      <c r="F8" s="84"/>
      <c r="G8" s="84"/>
      <c r="I8" s="172"/>
    </row>
    <row r="9" spans="1:9" s="139" customFormat="1" ht="15">
      <c r="A9" s="583">
        <v>1</v>
      </c>
      <c r="B9" s="584"/>
      <c r="C9" s="134" t="s">
        <v>1</v>
      </c>
      <c r="D9" s="135"/>
      <c r="E9" s="136"/>
      <c r="F9" s="137"/>
      <c r="G9" s="138">
        <f>SUM(G10:G13)</f>
        <v>13961.065844641795</v>
      </c>
      <c r="I9" s="172"/>
    </row>
    <row r="10" spans="1:9" s="144" customFormat="1" ht="15">
      <c r="A10" s="140">
        <v>101</v>
      </c>
      <c r="B10" s="14"/>
      <c r="C10" s="141" t="s">
        <v>44</v>
      </c>
      <c r="D10" s="12"/>
      <c r="E10" s="142"/>
      <c r="F10" s="142"/>
      <c r="G10" s="143"/>
      <c r="I10" s="172"/>
    </row>
    <row r="11" spans="1:10" s="144" customFormat="1" ht="15">
      <c r="A11" s="140">
        <v>102</v>
      </c>
      <c r="B11" s="11">
        <v>10501</v>
      </c>
      <c r="C11" s="146" t="s">
        <v>84</v>
      </c>
      <c r="D11" s="12" t="s">
        <v>6</v>
      </c>
      <c r="E11" s="147">
        <v>728.77</v>
      </c>
      <c r="F11" s="147">
        <f>J11</f>
        <v>16.659424416250076</v>
      </c>
      <c r="G11" s="148">
        <f>E11*F11</f>
        <v>12140.888731830568</v>
      </c>
      <c r="I11" s="172">
        <v>16.66</v>
      </c>
      <c r="J11" s="145">
        <f>(I11/1.309045226)*(1+$B$5)</f>
        <v>16.659424416250076</v>
      </c>
    </row>
    <row r="12" spans="1:9" s="144" customFormat="1" ht="15">
      <c r="A12" s="140">
        <v>103</v>
      </c>
      <c r="B12" s="14"/>
      <c r="C12" s="141" t="s">
        <v>43</v>
      </c>
      <c r="D12" s="12"/>
      <c r="E12" s="142"/>
      <c r="F12" s="142"/>
      <c r="G12" s="148"/>
      <c r="I12" s="172"/>
    </row>
    <row r="13" spans="1:10" s="144" customFormat="1" ht="15">
      <c r="A13" s="149">
        <v>104</v>
      </c>
      <c r="B13" s="12">
        <v>20305</v>
      </c>
      <c r="C13" s="150" t="s">
        <v>107</v>
      </c>
      <c r="D13" s="12" t="s">
        <v>6</v>
      </c>
      <c r="E13" s="142">
        <v>8</v>
      </c>
      <c r="F13" s="147">
        <f>J13</f>
        <v>227.52213910140333</v>
      </c>
      <c r="G13" s="148">
        <f>E13*F13</f>
        <v>1820.1771128112266</v>
      </c>
      <c r="I13" s="172">
        <v>227.53</v>
      </c>
      <c r="J13" s="145">
        <f>(I13/1.309045226)*(1+$B$5)</f>
        <v>227.52213910140333</v>
      </c>
    </row>
    <row r="14" spans="1:9" s="144" customFormat="1" ht="15.75" thickBot="1">
      <c r="A14" s="151"/>
      <c r="B14" s="13"/>
      <c r="C14" s="152"/>
      <c r="D14" s="13"/>
      <c r="E14" s="153"/>
      <c r="F14" s="153"/>
      <c r="G14" s="154"/>
      <c r="I14" s="172"/>
    </row>
    <row r="15" spans="1:9" s="144" customFormat="1" ht="15.75" thickBot="1">
      <c r="A15" s="155"/>
      <c r="B15" s="156"/>
      <c r="C15" s="157"/>
      <c r="D15" s="157"/>
      <c r="E15" s="157"/>
      <c r="F15" s="157"/>
      <c r="G15" s="158"/>
      <c r="I15" s="172"/>
    </row>
    <row r="16" spans="1:9" s="139" customFormat="1" ht="15" customHeight="1">
      <c r="A16" s="583">
        <v>2</v>
      </c>
      <c r="B16" s="584"/>
      <c r="C16" s="134" t="s">
        <v>3</v>
      </c>
      <c r="D16" s="135"/>
      <c r="E16" s="137"/>
      <c r="F16" s="137"/>
      <c r="G16" s="138">
        <f>SUM(G18:G21)</f>
        <v>11006.4182</v>
      </c>
      <c r="I16" s="172"/>
    </row>
    <row r="17" spans="1:9" s="139" customFormat="1" ht="15" customHeight="1">
      <c r="A17" s="542">
        <v>201</v>
      </c>
      <c r="B17" s="275"/>
      <c r="C17" s="541" t="s">
        <v>457</v>
      </c>
      <c r="D17" s="199"/>
      <c r="E17" s="200"/>
      <c r="F17" s="200"/>
      <c r="G17" s="540"/>
      <c r="I17" s="172"/>
    </row>
    <row r="18" spans="1:10" s="165" customFormat="1" ht="30">
      <c r="A18" s="159">
        <v>202</v>
      </c>
      <c r="B18" s="12">
        <v>30101</v>
      </c>
      <c r="C18" s="160" t="s">
        <v>85</v>
      </c>
      <c r="D18" s="161" t="s">
        <v>8</v>
      </c>
      <c r="E18" s="162">
        <v>138.15</v>
      </c>
      <c r="F18" s="163">
        <f>I18</f>
        <v>47.99</v>
      </c>
      <c r="G18" s="164">
        <f>E18*F18</f>
        <v>6629.8185</v>
      </c>
      <c r="I18" s="288">
        <v>47.99</v>
      </c>
      <c r="J18" s="166">
        <f>(I18/1.309045226)*(1+$B$5)</f>
        <v>47.98834200095085</v>
      </c>
    </row>
    <row r="19" spans="1:10" s="165" customFormat="1" ht="15">
      <c r="A19" s="159">
        <v>203</v>
      </c>
      <c r="B19" s="12">
        <v>30201</v>
      </c>
      <c r="C19" s="160" t="s">
        <v>4</v>
      </c>
      <c r="D19" s="161" t="s">
        <v>8</v>
      </c>
      <c r="E19" s="162">
        <v>34.54</v>
      </c>
      <c r="F19" s="162">
        <f>I19</f>
        <v>51.68</v>
      </c>
      <c r="G19" s="164">
        <f>E19*F19</f>
        <v>1785.0272</v>
      </c>
      <c r="I19" s="288">
        <v>51.68</v>
      </c>
      <c r="J19" s="166"/>
    </row>
    <row r="20" spans="1:10" s="165" customFormat="1" ht="15">
      <c r="A20" s="159">
        <v>204</v>
      </c>
      <c r="B20" s="12"/>
      <c r="C20" s="160" t="s">
        <v>453</v>
      </c>
      <c r="D20" s="161"/>
      <c r="E20" s="162"/>
      <c r="F20" s="162"/>
      <c r="G20" s="164"/>
      <c r="I20" s="288"/>
      <c r="J20" s="166"/>
    </row>
    <row r="21" spans="1:10" s="165" customFormat="1" ht="30">
      <c r="A21" s="159">
        <v>205</v>
      </c>
      <c r="B21" s="12">
        <v>30210</v>
      </c>
      <c r="C21" s="160" t="s">
        <v>452</v>
      </c>
      <c r="D21" s="161" t="s">
        <v>8</v>
      </c>
      <c r="E21" s="162">
        <v>101.75</v>
      </c>
      <c r="F21" s="162">
        <f>I21</f>
        <v>25.47</v>
      </c>
      <c r="G21" s="164">
        <f>E21*F21</f>
        <v>2591.5724999999998</v>
      </c>
      <c r="I21" s="288">
        <v>25.47</v>
      </c>
      <c r="J21" s="166">
        <f>(I21/1.309045226)*(1+$B$5)</f>
        <v>25.469120040929738</v>
      </c>
    </row>
    <row r="22" spans="1:9" s="144" customFormat="1" ht="15.75" thickBot="1">
      <c r="A22" s="577"/>
      <c r="B22" s="578"/>
      <c r="C22" s="578"/>
      <c r="D22" s="578"/>
      <c r="E22" s="578"/>
      <c r="F22" s="578"/>
      <c r="G22" s="167"/>
      <c r="I22" s="172"/>
    </row>
    <row r="23" spans="1:9" s="81" customFormat="1" ht="15.75" thickBot="1">
      <c r="A23" s="88"/>
      <c r="B23" s="86"/>
      <c r="C23" s="89"/>
      <c r="D23" s="89"/>
      <c r="E23" s="89"/>
      <c r="F23" s="89"/>
      <c r="G23" s="91"/>
      <c r="I23" s="172"/>
    </row>
    <row r="24" spans="1:9" s="139" customFormat="1" ht="15" customHeight="1">
      <c r="A24" s="583">
        <v>3</v>
      </c>
      <c r="B24" s="584"/>
      <c r="C24" s="168" t="s">
        <v>2</v>
      </c>
      <c r="D24" s="135"/>
      <c r="E24" s="137"/>
      <c r="F24" s="137"/>
      <c r="G24" s="138">
        <f>SUM(G25:G30)</f>
        <v>24948.385</v>
      </c>
      <c r="I24" s="172"/>
    </row>
    <row r="25" spans="1:10" s="144" customFormat="1" ht="45">
      <c r="A25" s="149">
        <v>301</v>
      </c>
      <c r="B25" s="12">
        <v>20702</v>
      </c>
      <c r="C25" s="169" t="s">
        <v>86</v>
      </c>
      <c r="D25" s="12" t="s">
        <v>6</v>
      </c>
      <c r="E25" s="142">
        <v>10.9</v>
      </c>
      <c r="F25" s="163">
        <f aca="true" t="shared" si="0" ref="F25:F30">I25</f>
        <v>452.05</v>
      </c>
      <c r="G25" s="148">
        <f aca="true" t="shared" si="1" ref="G25:G30">E25*F25</f>
        <v>4927.345</v>
      </c>
      <c r="I25" s="172">
        <v>452.05</v>
      </c>
      <c r="J25" s="166">
        <f>(I25/1.309045226)*(1+$B$5)</f>
        <v>452.0343821948287</v>
      </c>
    </row>
    <row r="26" spans="1:10" s="144" customFormat="1" ht="60">
      <c r="A26" s="149">
        <v>302</v>
      </c>
      <c r="B26" s="12">
        <v>20353</v>
      </c>
      <c r="C26" s="169" t="s">
        <v>426</v>
      </c>
      <c r="D26" s="12" t="s">
        <v>425</v>
      </c>
      <c r="E26" s="142">
        <v>7</v>
      </c>
      <c r="F26" s="163">
        <f t="shared" si="0"/>
        <v>829.03</v>
      </c>
      <c r="G26" s="148">
        <f t="shared" si="1"/>
        <v>5803.21</v>
      </c>
      <c r="I26" s="172">
        <v>829.03</v>
      </c>
      <c r="J26" s="166"/>
    </row>
    <row r="27" spans="1:10" s="144" customFormat="1" ht="60">
      <c r="A27" s="149">
        <v>303</v>
      </c>
      <c r="B27" s="12">
        <v>20355</v>
      </c>
      <c r="C27" s="169" t="s">
        <v>424</v>
      </c>
      <c r="D27" s="12" t="s">
        <v>425</v>
      </c>
      <c r="E27" s="142">
        <v>7</v>
      </c>
      <c r="F27" s="163">
        <f t="shared" si="0"/>
        <v>877.03</v>
      </c>
      <c r="G27" s="148">
        <f t="shared" si="1"/>
        <v>6139.21</v>
      </c>
      <c r="I27" s="172">
        <v>877.03</v>
      </c>
      <c r="J27" s="166"/>
    </row>
    <row r="28" spans="1:10" s="144" customFormat="1" ht="30">
      <c r="A28" s="149">
        <v>304</v>
      </c>
      <c r="B28" s="12">
        <v>20344</v>
      </c>
      <c r="C28" s="169" t="s">
        <v>427</v>
      </c>
      <c r="D28" s="182" t="s">
        <v>66</v>
      </c>
      <c r="E28" s="142">
        <v>2</v>
      </c>
      <c r="F28" s="163">
        <f t="shared" si="0"/>
        <v>959.93</v>
      </c>
      <c r="G28" s="148">
        <f t="shared" si="1"/>
        <v>1919.86</v>
      </c>
      <c r="I28" s="172">
        <v>959.93</v>
      </c>
      <c r="J28" s="166"/>
    </row>
    <row r="29" spans="1:10" s="144" customFormat="1" ht="45">
      <c r="A29" s="149">
        <v>305</v>
      </c>
      <c r="B29" s="12">
        <v>20712</v>
      </c>
      <c r="C29" s="170" t="s">
        <v>87</v>
      </c>
      <c r="D29" s="12" t="s">
        <v>7</v>
      </c>
      <c r="E29" s="142">
        <v>12</v>
      </c>
      <c r="F29" s="163">
        <f t="shared" si="0"/>
        <v>38.98</v>
      </c>
      <c r="G29" s="148">
        <f t="shared" si="1"/>
        <v>467.76</v>
      </c>
      <c r="I29" s="172">
        <v>38.98</v>
      </c>
      <c r="J29" s="166">
        <f>(I29/1.309045226)*(1+$B$5)</f>
        <v>38.97865328604009</v>
      </c>
    </row>
    <row r="30" spans="1:10" s="144" customFormat="1" ht="47.25" customHeight="1">
      <c r="A30" s="149">
        <v>306</v>
      </c>
      <c r="B30" s="12">
        <v>20713</v>
      </c>
      <c r="C30" s="170" t="s">
        <v>162</v>
      </c>
      <c r="D30" s="12" t="s">
        <v>7</v>
      </c>
      <c r="E30" s="142">
        <v>12</v>
      </c>
      <c r="F30" s="163">
        <f t="shared" si="0"/>
        <v>474.25</v>
      </c>
      <c r="G30" s="148">
        <f t="shared" si="1"/>
        <v>5691</v>
      </c>
      <c r="I30" s="172">
        <v>474.25</v>
      </c>
      <c r="J30" s="166">
        <f>(I30/1.309045226)*(1+$B$5)</f>
        <v>474.2336152104801</v>
      </c>
    </row>
    <row r="31" spans="1:9" s="144" customFormat="1" ht="15.75" thickBot="1">
      <c r="A31" s="577"/>
      <c r="B31" s="578"/>
      <c r="C31" s="578"/>
      <c r="D31" s="578"/>
      <c r="E31" s="578"/>
      <c r="F31" s="578"/>
      <c r="G31" s="167"/>
      <c r="I31" s="172"/>
    </row>
    <row r="32" spans="1:9" s="97" customFormat="1" ht="15.75" thickBot="1">
      <c r="A32" s="92"/>
      <c r="B32" s="93"/>
      <c r="C32" s="94"/>
      <c r="D32" s="94"/>
      <c r="E32" s="94"/>
      <c r="F32" s="95"/>
      <c r="G32" s="96"/>
      <c r="I32" s="209"/>
    </row>
    <row r="33" spans="1:9" s="139" customFormat="1" ht="15" customHeight="1">
      <c r="A33" s="583">
        <v>4</v>
      </c>
      <c r="B33" s="584"/>
      <c r="C33" s="134" t="s">
        <v>5</v>
      </c>
      <c r="D33" s="135"/>
      <c r="E33" s="137"/>
      <c r="F33" s="137"/>
      <c r="G33" s="138">
        <f>SUM(G34:G45)</f>
        <v>105926.56410000003</v>
      </c>
      <c r="I33" s="172"/>
    </row>
    <row r="34" spans="1:9" s="144" customFormat="1" ht="15">
      <c r="A34" s="149">
        <v>401</v>
      </c>
      <c r="B34" s="173"/>
      <c r="C34" s="141" t="s">
        <v>48</v>
      </c>
      <c r="D34" s="12"/>
      <c r="E34" s="143"/>
      <c r="F34" s="143"/>
      <c r="G34" s="148"/>
      <c r="I34" s="172"/>
    </row>
    <row r="35" spans="1:10" s="144" customFormat="1" ht="45">
      <c r="A35" s="149">
        <v>402</v>
      </c>
      <c r="B35" s="12">
        <v>40206</v>
      </c>
      <c r="C35" s="150" t="s">
        <v>163</v>
      </c>
      <c r="D35" s="12" t="s">
        <v>6</v>
      </c>
      <c r="E35" s="142">
        <v>52.94</v>
      </c>
      <c r="F35" s="163">
        <f>I35</f>
        <v>103.1</v>
      </c>
      <c r="G35" s="148">
        <f>E35*F35</f>
        <v>5458.114</v>
      </c>
      <c r="I35" s="172">
        <v>103.1</v>
      </c>
      <c r="J35" s="166">
        <f>(I35/1.309045226)*(1+$B$5)</f>
        <v>103.09643801412861</v>
      </c>
    </row>
    <row r="36" spans="1:10" s="144" customFormat="1" ht="45">
      <c r="A36" s="149">
        <v>403</v>
      </c>
      <c r="B36" s="12">
        <v>40240</v>
      </c>
      <c r="C36" s="150" t="s">
        <v>164</v>
      </c>
      <c r="D36" s="12" t="s">
        <v>8</v>
      </c>
      <c r="E36" s="142">
        <v>39.73</v>
      </c>
      <c r="F36" s="163">
        <f aca="true" t="shared" si="2" ref="F36:F45">I36</f>
        <v>490.67</v>
      </c>
      <c r="G36" s="148">
        <f>E36*F36</f>
        <v>19494.3191</v>
      </c>
      <c r="I36" s="172">
        <v>490.67</v>
      </c>
      <c r="J36" s="166">
        <f aca="true" t="shared" si="3" ref="J36:J45">(I36/1.309045226)*(1+$B$5)</f>
        <v>490.6530479184529</v>
      </c>
    </row>
    <row r="37" spans="1:10" s="144" customFormat="1" ht="30">
      <c r="A37" s="149">
        <v>404</v>
      </c>
      <c r="B37" s="12">
        <v>40243</v>
      </c>
      <c r="C37" s="150" t="s">
        <v>88</v>
      </c>
      <c r="D37" s="12" t="s">
        <v>9</v>
      </c>
      <c r="E37" s="142">
        <v>394.5</v>
      </c>
      <c r="F37" s="163">
        <f t="shared" si="2"/>
        <v>8.8</v>
      </c>
      <c r="G37" s="148">
        <f>E37*F37</f>
        <v>3471.6000000000004</v>
      </c>
      <c r="I37" s="172">
        <v>8.8</v>
      </c>
      <c r="J37" s="166">
        <f t="shared" si="3"/>
        <v>8.799695970168107</v>
      </c>
    </row>
    <row r="38" spans="1:10" s="144" customFormat="1" ht="30">
      <c r="A38" s="149">
        <v>405</v>
      </c>
      <c r="B38" s="14">
        <v>40245</v>
      </c>
      <c r="C38" s="150" t="s">
        <v>121</v>
      </c>
      <c r="D38" s="12" t="s">
        <v>9</v>
      </c>
      <c r="E38" s="142">
        <v>4174.8</v>
      </c>
      <c r="F38" s="163">
        <f t="shared" si="2"/>
        <v>9.12</v>
      </c>
      <c r="G38" s="148">
        <f>E38*F38</f>
        <v>38074.176</v>
      </c>
      <c r="I38" s="172">
        <v>9.12</v>
      </c>
      <c r="J38" s="166">
        <f t="shared" si="3"/>
        <v>9.119684914537855</v>
      </c>
    </row>
    <row r="39" spans="1:10" s="144" customFormat="1" ht="30">
      <c r="A39" s="149">
        <v>406</v>
      </c>
      <c r="B39" s="14">
        <v>40246</v>
      </c>
      <c r="C39" s="150" t="s">
        <v>102</v>
      </c>
      <c r="D39" s="12" t="s">
        <v>9</v>
      </c>
      <c r="E39" s="142">
        <v>824</v>
      </c>
      <c r="F39" s="163">
        <f t="shared" si="2"/>
        <v>8.8</v>
      </c>
      <c r="G39" s="148">
        <f>E39*F39</f>
        <v>7251.200000000001</v>
      </c>
      <c r="I39" s="172">
        <v>8.8</v>
      </c>
      <c r="J39" s="166">
        <f t="shared" si="3"/>
        <v>8.799695970168107</v>
      </c>
    </row>
    <row r="40" spans="1:10" s="144" customFormat="1" ht="15">
      <c r="A40" s="149">
        <v>407</v>
      </c>
      <c r="B40" s="173"/>
      <c r="C40" s="141" t="s">
        <v>47</v>
      </c>
      <c r="D40" s="12"/>
      <c r="E40" s="142"/>
      <c r="F40" s="143"/>
      <c r="G40" s="148"/>
      <c r="I40" s="172"/>
      <c r="J40" s="166"/>
    </row>
    <row r="41" spans="1:10" s="144" customFormat="1" ht="60">
      <c r="A41" s="149">
        <v>408</v>
      </c>
      <c r="B41" s="12">
        <v>40337</v>
      </c>
      <c r="C41" s="150" t="s">
        <v>166</v>
      </c>
      <c r="D41" s="12" t="s">
        <v>6</v>
      </c>
      <c r="E41" s="142">
        <v>112.49</v>
      </c>
      <c r="F41" s="163">
        <f t="shared" si="2"/>
        <v>130.9</v>
      </c>
      <c r="G41" s="148">
        <f>E41*F41</f>
        <v>14724.941</v>
      </c>
      <c r="I41" s="172">
        <v>130.9</v>
      </c>
      <c r="J41" s="166">
        <f t="shared" si="3"/>
        <v>130.8954775562506</v>
      </c>
    </row>
    <row r="42" spans="1:10" s="144" customFormat="1" ht="45">
      <c r="A42" s="149">
        <v>409</v>
      </c>
      <c r="B42" s="12">
        <v>40330</v>
      </c>
      <c r="C42" s="150" t="s">
        <v>165</v>
      </c>
      <c r="D42" s="12" t="s">
        <v>8</v>
      </c>
      <c r="E42" s="142">
        <v>15.8</v>
      </c>
      <c r="F42" s="163">
        <f t="shared" si="2"/>
        <v>425.33</v>
      </c>
      <c r="G42" s="148">
        <f>E42*F42</f>
        <v>6720.214</v>
      </c>
      <c r="I42" s="172">
        <v>425.33</v>
      </c>
      <c r="J42" s="166">
        <f t="shared" si="3"/>
        <v>425.31530533995465</v>
      </c>
    </row>
    <row r="43" spans="1:10" s="144" customFormat="1" ht="27" customHeight="1">
      <c r="A43" s="149">
        <v>410</v>
      </c>
      <c r="B43" s="12">
        <v>40328</v>
      </c>
      <c r="C43" s="150" t="s">
        <v>88</v>
      </c>
      <c r="D43" s="12" t="s">
        <v>9</v>
      </c>
      <c r="E43" s="142">
        <v>415.1</v>
      </c>
      <c r="F43" s="163">
        <f t="shared" si="2"/>
        <v>8.8</v>
      </c>
      <c r="G43" s="148">
        <f>E43*F43</f>
        <v>3652.8800000000006</v>
      </c>
      <c r="I43" s="172">
        <v>8.8</v>
      </c>
      <c r="J43" s="166">
        <f t="shared" si="3"/>
        <v>8.799695970168107</v>
      </c>
    </row>
    <row r="44" spans="1:10" s="144" customFormat="1" ht="27" customHeight="1">
      <c r="A44" s="149">
        <v>411</v>
      </c>
      <c r="B44" s="14">
        <v>40332</v>
      </c>
      <c r="C44" s="150" t="s">
        <v>121</v>
      </c>
      <c r="D44" s="12" t="s">
        <v>9</v>
      </c>
      <c r="E44" s="142">
        <v>152.5</v>
      </c>
      <c r="F44" s="163">
        <f t="shared" si="2"/>
        <v>9.12</v>
      </c>
      <c r="G44" s="148">
        <f>E44*F44</f>
        <v>1390.8</v>
      </c>
      <c r="I44" s="172">
        <v>9.12</v>
      </c>
      <c r="J44" s="166">
        <f t="shared" si="3"/>
        <v>9.119684914537855</v>
      </c>
    </row>
    <row r="45" spans="1:10" s="144" customFormat="1" ht="30">
      <c r="A45" s="149">
        <v>412</v>
      </c>
      <c r="B45" s="14">
        <v>40333</v>
      </c>
      <c r="C45" s="150" t="s">
        <v>102</v>
      </c>
      <c r="D45" s="12" t="s">
        <v>9</v>
      </c>
      <c r="E45" s="142">
        <v>646.4</v>
      </c>
      <c r="F45" s="163">
        <f t="shared" si="2"/>
        <v>8.8</v>
      </c>
      <c r="G45" s="148">
        <f>E45*F45</f>
        <v>5688.320000000001</v>
      </c>
      <c r="I45" s="172">
        <v>8.8</v>
      </c>
      <c r="J45" s="166">
        <f t="shared" si="3"/>
        <v>8.799695970168107</v>
      </c>
    </row>
    <row r="46" spans="1:9" s="81" customFormat="1" ht="15.75" thickBot="1">
      <c r="A46" s="579"/>
      <c r="B46" s="580"/>
      <c r="C46" s="580"/>
      <c r="D46" s="580"/>
      <c r="E46" s="580"/>
      <c r="F46" s="580"/>
      <c r="G46" s="90"/>
      <c r="I46" s="172"/>
    </row>
    <row r="47" spans="1:9" s="179" customFormat="1" ht="15.75" thickBot="1">
      <c r="A47" s="174"/>
      <c r="B47" s="175"/>
      <c r="C47" s="176"/>
      <c r="D47" s="176"/>
      <c r="E47" s="176"/>
      <c r="F47" s="177"/>
      <c r="G47" s="178"/>
      <c r="I47" s="209"/>
    </row>
    <row r="48" spans="1:9" s="139" customFormat="1" ht="15" customHeight="1">
      <c r="A48" s="583">
        <v>5</v>
      </c>
      <c r="B48" s="584"/>
      <c r="C48" s="134" t="s">
        <v>45</v>
      </c>
      <c r="D48" s="135"/>
      <c r="E48" s="137"/>
      <c r="F48" s="137"/>
      <c r="G48" s="138">
        <f>SUM(G49:G56)</f>
        <v>88441.4514</v>
      </c>
      <c r="I48" s="172"/>
    </row>
    <row r="49" spans="1:9" s="144" customFormat="1" ht="30">
      <c r="A49" s="149">
        <v>501</v>
      </c>
      <c r="B49" s="173"/>
      <c r="C49" s="141" t="s">
        <v>108</v>
      </c>
      <c r="D49" s="12"/>
      <c r="E49" s="142"/>
      <c r="F49" s="143"/>
      <c r="G49" s="148"/>
      <c r="I49" s="172"/>
    </row>
    <row r="50" spans="1:10" s="185" customFormat="1" ht="60">
      <c r="A50" s="180">
        <v>502</v>
      </c>
      <c r="B50" s="15">
        <v>50606</v>
      </c>
      <c r="C50" s="181" t="s">
        <v>89</v>
      </c>
      <c r="D50" s="182" t="s">
        <v>6</v>
      </c>
      <c r="E50" s="183">
        <v>442.02</v>
      </c>
      <c r="F50" s="163">
        <f>I50</f>
        <v>53.35</v>
      </c>
      <c r="G50" s="184">
        <f>E50*F50</f>
        <v>23581.767</v>
      </c>
      <c r="I50" s="289">
        <v>53.35</v>
      </c>
      <c r="J50" s="166">
        <f>(I50/1.309045226)*(1+$B$5)</f>
        <v>53.34815681914415</v>
      </c>
    </row>
    <row r="51" spans="1:9" s="144" customFormat="1" ht="15">
      <c r="A51" s="149">
        <v>503</v>
      </c>
      <c r="B51" s="173"/>
      <c r="C51" s="186" t="s">
        <v>11</v>
      </c>
      <c r="D51" s="182"/>
      <c r="E51" s="182"/>
      <c r="F51" s="187"/>
      <c r="G51" s="184"/>
      <c r="I51" s="172"/>
    </row>
    <row r="52" spans="1:10" s="185" customFormat="1" ht="30">
      <c r="A52" s="180">
        <v>504</v>
      </c>
      <c r="B52" s="188">
        <v>120101</v>
      </c>
      <c r="C52" s="189" t="s">
        <v>103</v>
      </c>
      <c r="D52" s="182" t="s">
        <v>6</v>
      </c>
      <c r="E52" s="183">
        <v>942.64</v>
      </c>
      <c r="F52" s="163">
        <f>I52</f>
        <v>5.89</v>
      </c>
      <c r="G52" s="184">
        <f>E52*F52</f>
        <v>5552.1496</v>
      </c>
      <c r="I52" s="289">
        <v>5.89</v>
      </c>
      <c r="J52" s="166">
        <f>(I52/1.309045226)*(1+$B$5)</f>
        <v>5.889796507305699</v>
      </c>
    </row>
    <row r="53" spans="1:9" s="144" customFormat="1" ht="15.75" customHeight="1">
      <c r="A53" s="149">
        <v>505</v>
      </c>
      <c r="B53" s="173"/>
      <c r="C53" s="186" t="s">
        <v>12</v>
      </c>
      <c r="D53" s="182"/>
      <c r="E53" s="183"/>
      <c r="F53" s="190"/>
      <c r="G53" s="184"/>
      <c r="I53" s="172"/>
    </row>
    <row r="54" spans="1:10" s="185" customFormat="1" ht="30">
      <c r="A54" s="180">
        <v>506</v>
      </c>
      <c r="B54" s="188">
        <v>120303</v>
      </c>
      <c r="C54" s="189" t="s">
        <v>104</v>
      </c>
      <c r="D54" s="182" t="s">
        <v>6</v>
      </c>
      <c r="E54" s="183">
        <v>942.64</v>
      </c>
      <c r="F54" s="163">
        <f>I54</f>
        <v>49.72</v>
      </c>
      <c r="G54" s="184">
        <f>E54*F54</f>
        <v>46868.0608</v>
      </c>
      <c r="I54" s="289">
        <v>49.72</v>
      </c>
      <c r="J54" s="166">
        <f>(I54/1.309045226)*(1+$B$5)</f>
        <v>49.7182822314498</v>
      </c>
    </row>
    <row r="55" spans="1:9" s="185" customFormat="1" ht="15">
      <c r="A55" s="149">
        <v>507</v>
      </c>
      <c r="B55" s="173"/>
      <c r="C55" s="191" t="s">
        <v>46</v>
      </c>
      <c r="D55" s="182" t="s">
        <v>27</v>
      </c>
      <c r="E55" s="183"/>
      <c r="F55" s="192"/>
      <c r="G55" s="193"/>
      <c r="I55" s="289"/>
    </row>
    <row r="56" spans="1:10" s="185" customFormat="1" ht="45">
      <c r="A56" s="180">
        <v>508</v>
      </c>
      <c r="B56" s="15">
        <v>120201</v>
      </c>
      <c r="C56" s="181" t="s">
        <v>90</v>
      </c>
      <c r="D56" s="182" t="s">
        <v>6</v>
      </c>
      <c r="E56" s="183">
        <v>179.45</v>
      </c>
      <c r="F56" s="163">
        <f>I56</f>
        <v>69.32</v>
      </c>
      <c r="G56" s="193">
        <f>E56*F56</f>
        <v>12439.473999999998</v>
      </c>
      <c r="I56" s="289">
        <v>69.32</v>
      </c>
      <c r="J56" s="166">
        <f>(I56/1.309045226)*(1+$B$5)</f>
        <v>69.31760507409695</v>
      </c>
    </row>
    <row r="57" spans="1:9" s="144" customFormat="1" ht="15.75" thickBot="1">
      <c r="A57" s="577"/>
      <c r="B57" s="578"/>
      <c r="C57" s="578"/>
      <c r="D57" s="578"/>
      <c r="E57" s="578"/>
      <c r="F57" s="578"/>
      <c r="G57" s="167"/>
      <c r="I57" s="172"/>
    </row>
    <row r="58" spans="1:9" s="97" customFormat="1" ht="15.75" thickBot="1">
      <c r="A58" s="92"/>
      <c r="B58" s="93"/>
      <c r="C58" s="94"/>
      <c r="D58" s="94"/>
      <c r="E58" s="94"/>
      <c r="F58" s="98"/>
      <c r="G58" s="99"/>
      <c r="I58" s="209"/>
    </row>
    <row r="59" spans="1:9" s="139" customFormat="1" ht="15.75" customHeight="1">
      <c r="A59" s="587">
        <v>6</v>
      </c>
      <c r="B59" s="588"/>
      <c r="C59" s="134" t="s">
        <v>13</v>
      </c>
      <c r="D59" s="135"/>
      <c r="E59" s="137"/>
      <c r="F59" s="194"/>
      <c r="G59" s="195">
        <f>SUM(G60:G70)</f>
        <v>78817.8835</v>
      </c>
      <c r="I59" s="172"/>
    </row>
    <row r="60" spans="1:9" s="139" customFormat="1" ht="15">
      <c r="A60" s="196">
        <v>601</v>
      </c>
      <c r="B60" s="197"/>
      <c r="C60" s="198" t="s">
        <v>131</v>
      </c>
      <c r="D60" s="199"/>
      <c r="E60" s="200"/>
      <c r="F60" s="200"/>
      <c r="G60" s="201"/>
      <c r="I60" s="172"/>
    </row>
    <row r="61" spans="1:10" s="139" customFormat="1" ht="15">
      <c r="A61" s="196">
        <v>602</v>
      </c>
      <c r="B61" s="202">
        <v>130110</v>
      </c>
      <c r="C61" s="203" t="s">
        <v>91</v>
      </c>
      <c r="D61" s="161" t="s">
        <v>6</v>
      </c>
      <c r="E61" s="204">
        <v>60.48</v>
      </c>
      <c r="F61" s="163">
        <f>I61</f>
        <v>54.21</v>
      </c>
      <c r="G61" s="205">
        <f>E61*F61</f>
        <v>3278.6207999999997</v>
      </c>
      <c r="I61" s="172">
        <v>54.21</v>
      </c>
      <c r="J61" s="166">
        <f>(I61/1.309045226)*(1+$B$5)</f>
        <v>54.208127107137855</v>
      </c>
    </row>
    <row r="62" spans="1:10" s="139" customFormat="1" ht="60">
      <c r="A62" s="196">
        <v>603</v>
      </c>
      <c r="B62" s="16">
        <v>130231</v>
      </c>
      <c r="C62" s="203" t="s">
        <v>109</v>
      </c>
      <c r="D62" s="161" t="s">
        <v>6</v>
      </c>
      <c r="E62" s="204">
        <v>60.48</v>
      </c>
      <c r="F62" s="163">
        <f>I62</f>
        <v>124.2</v>
      </c>
      <c r="G62" s="205">
        <f>E62*F62</f>
        <v>7511.616</v>
      </c>
      <c r="I62" s="172">
        <v>124.2</v>
      </c>
      <c r="J62" s="166">
        <f>(I62/1.309045226)*(1+$B$5)</f>
        <v>124.19570903350898</v>
      </c>
    </row>
    <row r="63" spans="1:9" s="165" customFormat="1" ht="15">
      <c r="A63" s="196">
        <v>604</v>
      </c>
      <c r="B63" s="197"/>
      <c r="C63" s="141" t="s">
        <v>64</v>
      </c>
      <c r="D63" s="206" t="s">
        <v>27</v>
      </c>
      <c r="E63" s="207"/>
      <c r="F63" s="208"/>
      <c r="G63" s="205"/>
      <c r="I63" s="288"/>
    </row>
    <row r="64" spans="1:10" s="165" customFormat="1" ht="60">
      <c r="A64" s="196">
        <v>605</v>
      </c>
      <c r="B64" s="12">
        <v>200702</v>
      </c>
      <c r="C64" s="150" t="s">
        <v>167</v>
      </c>
      <c r="D64" s="161" t="s">
        <v>6</v>
      </c>
      <c r="E64" s="163">
        <v>525.99</v>
      </c>
      <c r="F64" s="163">
        <f>I64</f>
        <v>106.25</v>
      </c>
      <c r="G64" s="205">
        <f>E64*F64</f>
        <v>55886.4375</v>
      </c>
      <c r="I64" s="288">
        <v>106.25</v>
      </c>
      <c r="J64" s="166">
        <f>(I64/1.309045226)*(1+$B$5)</f>
        <v>106.24632918526834</v>
      </c>
    </row>
    <row r="65" spans="1:9" s="165" customFormat="1" ht="12" customHeight="1">
      <c r="A65" s="196">
        <v>606</v>
      </c>
      <c r="B65" s="197"/>
      <c r="C65" s="211" t="s">
        <v>77</v>
      </c>
      <c r="D65" s="161"/>
      <c r="E65" s="163"/>
      <c r="F65" s="208"/>
      <c r="G65" s="205"/>
      <c r="I65" s="288"/>
    </row>
    <row r="66" spans="1:10" s="165" customFormat="1" ht="15">
      <c r="A66" s="196">
        <v>607</v>
      </c>
      <c r="B66" s="202">
        <v>130110</v>
      </c>
      <c r="C66" s="203" t="s">
        <v>91</v>
      </c>
      <c r="D66" s="161" t="s">
        <v>6</v>
      </c>
      <c r="E66" s="183">
        <v>65.52</v>
      </c>
      <c r="F66" s="163">
        <f>I66</f>
        <v>54.21</v>
      </c>
      <c r="G66" s="205">
        <f>E66*F66</f>
        <v>3551.8392</v>
      </c>
      <c r="I66" s="288">
        <v>54.21</v>
      </c>
      <c r="J66" s="166">
        <f>(I66/1.309045226)*(1+$B$5)</f>
        <v>54.208127107137855</v>
      </c>
    </row>
    <row r="67" spans="1:10" s="165" customFormat="1" ht="30">
      <c r="A67" s="196">
        <v>608</v>
      </c>
      <c r="B67" s="161">
        <v>130103</v>
      </c>
      <c r="C67" s="169" t="s">
        <v>92</v>
      </c>
      <c r="D67" s="161" t="s">
        <v>6</v>
      </c>
      <c r="E67" s="183">
        <v>65.52</v>
      </c>
      <c r="F67" s="163">
        <f>I67</f>
        <v>20.45</v>
      </c>
      <c r="G67" s="205">
        <f>E67*F67</f>
        <v>1339.8839999999998</v>
      </c>
      <c r="I67" s="288">
        <v>20.45</v>
      </c>
      <c r="J67" s="166">
        <f>(I67/1.309045226)*(1+$B$5)</f>
        <v>20.449293476129295</v>
      </c>
    </row>
    <row r="68" spans="1:9" s="165" customFormat="1" ht="15">
      <c r="A68" s="196">
        <v>609</v>
      </c>
      <c r="B68" s="197"/>
      <c r="C68" s="211" t="s">
        <v>36</v>
      </c>
      <c r="D68" s="206"/>
      <c r="E68" s="207"/>
      <c r="F68" s="208"/>
      <c r="G68" s="205"/>
      <c r="I68" s="288"/>
    </row>
    <row r="69" spans="1:10" s="165" customFormat="1" ht="15">
      <c r="A69" s="196">
        <v>610</v>
      </c>
      <c r="B69" s="202">
        <v>130110</v>
      </c>
      <c r="C69" s="203" t="s">
        <v>91</v>
      </c>
      <c r="D69" s="161" t="s">
        <v>6</v>
      </c>
      <c r="E69" s="204">
        <v>97.1</v>
      </c>
      <c r="F69" s="163">
        <f>I69</f>
        <v>54.21</v>
      </c>
      <c r="G69" s="205">
        <f>E69*F69</f>
        <v>5263.791</v>
      </c>
      <c r="I69" s="288">
        <v>54.21</v>
      </c>
      <c r="J69" s="166">
        <f>(I69/1.309045226)*(1+$B$5)</f>
        <v>54.208127107137855</v>
      </c>
    </row>
    <row r="70" spans="1:10" s="165" customFormat="1" ht="30">
      <c r="A70" s="196">
        <v>611</v>
      </c>
      <c r="B70" s="161">
        <v>130103</v>
      </c>
      <c r="C70" s="169" t="s">
        <v>92</v>
      </c>
      <c r="D70" s="161" t="s">
        <v>6</v>
      </c>
      <c r="E70" s="183">
        <v>97.1</v>
      </c>
      <c r="F70" s="163">
        <f>I70</f>
        <v>20.45</v>
      </c>
      <c r="G70" s="205">
        <f>E70*F70</f>
        <v>1985.6949999999997</v>
      </c>
      <c r="I70" s="288">
        <v>20.45</v>
      </c>
      <c r="J70" s="166">
        <f>(I70/1.309045226)*(1+$B$5)</f>
        <v>20.449293476129295</v>
      </c>
    </row>
    <row r="71" spans="1:9" s="81" customFormat="1" ht="15.75" thickBot="1">
      <c r="A71" s="579"/>
      <c r="B71" s="580"/>
      <c r="C71" s="580"/>
      <c r="D71" s="580"/>
      <c r="E71" s="580"/>
      <c r="F71" s="580"/>
      <c r="G71" s="90"/>
      <c r="I71" s="172"/>
    </row>
    <row r="72" spans="1:9" s="81" customFormat="1" ht="15.75" thickBot="1">
      <c r="A72" s="100"/>
      <c r="B72" s="101"/>
      <c r="C72" s="100"/>
      <c r="D72" s="100"/>
      <c r="E72" s="100"/>
      <c r="F72" s="100"/>
      <c r="G72" s="102"/>
      <c r="H72" s="103"/>
      <c r="I72" s="171"/>
    </row>
    <row r="73" spans="1:9" s="144" customFormat="1" ht="15" customHeight="1">
      <c r="A73" s="583">
        <v>7</v>
      </c>
      <c r="B73" s="584"/>
      <c r="C73" s="134" t="s">
        <v>67</v>
      </c>
      <c r="D73" s="135"/>
      <c r="E73" s="137"/>
      <c r="F73" s="137"/>
      <c r="G73" s="195">
        <f>SUM(G74:G82)</f>
        <v>16604.8815</v>
      </c>
      <c r="I73" s="172"/>
    </row>
    <row r="74" spans="1:9" s="144" customFormat="1" ht="15">
      <c r="A74" s="140">
        <v>701</v>
      </c>
      <c r="B74" s="212"/>
      <c r="C74" s="213" t="s">
        <v>68</v>
      </c>
      <c r="D74" s="199"/>
      <c r="E74" s="200"/>
      <c r="F74" s="200"/>
      <c r="G74" s="201"/>
      <c r="I74" s="172"/>
    </row>
    <row r="75" spans="1:10" s="144" customFormat="1" ht="60">
      <c r="A75" s="159">
        <v>702</v>
      </c>
      <c r="B75" s="161">
        <v>61304</v>
      </c>
      <c r="C75" s="214" t="s">
        <v>168</v>
      </c>
      <c r="D75" s="182" t="s">
        <v>66</v>
      </c>
      <c r="E75" s="204">
        <v>4</v>
      </c>
      <c r="F75" s="163">
        <f>I75</f>
        <v>842.58</v>
      </c>
      <c r="G75" s="184">
        <f>E75*F75</f>
        <v>3370.32</v>
      </c>
      <c r="I75" s="172">
        <v>842.58</v>
      </c>
      <c r="J75" s="166">
        <f>(I75/1.309045226)*(1+$B$5)</f>
        <v>842.5508898345732</v>
      </c>
    </row>
    <row r="76" spans="1:10" s="144" customFormat="1" ht="37.5" customHeight="1">
      <c r="A76" s="140">
        <v>703</v>
      </c>
      <c r="B76" s="11">
        <v>60108</v>
      </c>
      <c r="C76" s="215" t="s">
        <v>169</v>
      </c>
      <c r="D76" s="182" t="s">
        <v>66</v>
      </c>
      <c r="E76" s="204">
        <v>4</v>
      </c>
      <c r="F76" s="163">
        <f>I76</f>
        <v>327.08</v>
      </c>
      <c r="G76" s="184">
        <f>E76*F76</f>
        <v>1308.32</v>
      </c>
      <c r="I76" s="172">
        <v>327.08</v>
      </c>
      <c r="J76" s="166">
        <f>(I76/1.309045226)*(1+$B$5)</f>
        <v>327.06869976393</v>
      </c>
    </row>
    <row r="77" spans="1:9" s="144" customFormat="1" ht="15">
      <c r="A77" s="159">
        <v>704</v>
      </c>
      <c r="B77" s="216"/>
      <c r="C77" s="217" t="s">
        <v>69</v>
      </c>
      <c r="D77" s="182"/>
      <c r="E77" s="204"/>
      <c r="F77" s="204"/>
      <c r="G77" s="184"/>
      <c r="I77" s="172"/>
    </row>
    <row r="78" spans="1:10" s="144" customFormat="1" ht="30">
      <c r="A78" s="140">
        <v>705</v>
      </c>
      <c r="B78" s="161">
        <v>71704</v>
      </c>
      <c r="C78" s="218" t="s">
        <v>93</v>
      </c>
      <c r="D78" s="182" t="s">
        <v>6</v>
      </c>
      <c r="E78" s="204">
        <v>8.32</v>
      </c>
      <c r="F78" s="163">
        <f>I78</f>
        <v>751.6</v>
      </c>
      <c r="G78" s="184">
        <f>E78*F78</f>
        <v>6253.312000000001</v>
      </c>
      <c r="I78" s="172">
        <v>751.6</v>
      </c>
      <c r="J78" s="166">
        <f>(I78/1.309045226)*(1+$B$5)</f>
        <v>751.5740330884488</v>
      </c>
    </row>
    <row r="79" spans="1:10" s="144" customFormat="1" ht="30">
      <c r="A79" s="159">
        <v>706</v>
      </c>
      <c r="B79" s="12">
        <v>71702</v>
      </c>
      <c r="C79" s="203" t="s">
        <v>122</v>
      </c>
      <c r="D79" s="12" t="s">
        <v>6</v>
      </c>
      <c r="E79" s="142">
        <v>9.45</v>
      </c>
      <c r="F79" s="163">
        <f>I79</f>
        <v>467.42</v>
      </c>
      <c r="G79" s="164">
        <f>E79*F79</f>
        <v>4417.119</v>
      </c>
      <c r="I79" s="172">
        <v>467.42</v>
      </c>
      <c r="J79" s="166">
        <f>(I79/1.309045226)*(1+$B$5)</f>
        <v>467.40385117908824</v>
      </c>
    </row>
    <row r="80" spans="1:9" s="144" customFormat="1" ht="15">
      <c r="A80" s="140">
        <v>707</v>
      </c>
      <c r="B80" s="161"/>
      <c r="C80" s="219" t="s">
        <v>123</v>
      </c>
      <c r="D80" s="182"/>
      <c r="E80" s="204"/>
      <c r="F80" s="183"/>
      <c r="G80" s="184"/>
      <c r="I80" s="172"/>
    </row>
    <row r="81" spans="1:10" s="144" customFormat="1" ht="15">
      <c r="A81" s="159">
        <v>708</v>
      </c>
      <c r="B81" s="40">
        <v>80102</v>
      </c>
      <c r="C81" s="203" t="s">
        <v>124</v>
      </c>
      <c r="D81" s="12" t="s">
        <v>6</v>
      </c>
      <c r="E81" s="142">
        <v>9.45</v>
      </c>
      <c r="F81" s="163">
        <f>I81</f>
        <v>132.89</v>
      </c>
      <c r="G81" s="164">
        <f>E81*F81</f>
        <v>1255.8104999999998</v>
      </c>
      <c r="I81" s="172">
        <v>132.89</v>
      </c>
      <c r="J81" s="166">
        <f>(I81/1.309045226)*(1+$B$5)</f>
        <v>132.88540880404997</v>
      </c>
    </row>
    <row r="82" spans="1:9" s="81" customFormat="1" ht="15.75" thickBot="1">
      <c r="A82" s="579"/>
      <c r="B82" s="580"/>
      <c r="C82" s="580"/>
      <c r="D82" s="580"/>
      <c r="E82" s="580"/>
      <c r="F82" s="589"/>
      <c r="G82" s="104"/>
      <c r="I82" s="172"/>
    </row>
    <row r="83" spans="1:9" s="97" customFormat="1" ht="15.75" thickBot="1">
      <c r="A83" s="105"/>
      <c r="B83" s="106"/>
      <c r="C83" s="107"/>
      <c r="D83" s="107"/>
      <c r="E83" s="107"/>
      <c r="F83" s="107"/>
      <c r="G83" s="108"/>
      <c r="H83" s="109"/>
      <c r="I83" s="91"/>
    </row>
    <row r="84" spans="1:9" s="179" customFormat="1" ht="15">
      <c r="A84" s="581">
        <v>8</v>
      </c>
      <c r="B84" s="582"/>
      <c r="C84" s="220" t="s">
        <v>21</v>
      </c>
      <c r="D84" s="135"/>
      <c r="E84" s="221"/>
      <c r="F84" s="221"/>
      <c r="G84" s="195">
        <f>SUM(G85:G86)</f>
        <v>7271.683900000001</v>
      </c>
      <c r="I84" s="209"/>
    </row>
    <row r="85" spans="1:9" s="179" customFormat="1" ht="15">
      <c r="A85" s="180">
        <v>801</v>
      </c>
      <c r="B85" s="222"/>
      <c r="C85" s="223" t="s">
        <v>22</v>
      </c>
      <c r="D85" s="12"/>
      <c r="E85" s="143"/>
      <c r="F85" s="143"/>
      <c r="G85" s="148"/>
      <c r="I85" s="209"/>
    </row>
    <row r="86" spans="1:10" s="179" customFormat="1" ht="15">
      <c r="A86" s="180">
        <v>802</v>
      </c>
      <c r="B86" s="12">
        <v>100202</v>
      </c>
      <c r="C86" s="224" t="s">
        <v>94</v>
      </c>
      <c r="D86" s="182" t="s">
        <v>14</v>
      </c>
      <c r="E86" s="143">
        <v>142.61</v>
      </c>
      <c r="F86" s="163">
        <f>I86</f>
        <v>50.99</v>
      </c>
      <c r="G86" s="148">
        <f>E86*F86</f>
        <v>7271.683900000001</v>
      </c>
      <c r="I86" s="209">
        <v>50.99</v>
      </c>
      <c r="J86" s="166">
        <f>(I86/1.309045226)*(1+$B$5)</f>
        <v>50.98823835441725</v>
      </c>
    </row>
    <row r="87" spans="1:9" s="179" customFormat="1" ht="15.75" thickBot="1">
      <c r="A87" s="577"/>
      <c r="B87" s="578"/>
      <c r="C87" s="578"/>
      <c r="D87" s="578"/>
      <c r="E87" s="578"/>
      <c r="F87" s="578"/>
      <c r="G87" s="167"/>
      <c r="I87" s="209"/>
    </row>
    <row r="88" spans="1:9" s="81" customFormat="1" ht="15.75" thickBot="1">
      <c r="A88" s="89"/>
      <c r="B88" s="86"/>
      <c r="C88" s="89"/>
      <c r="D88" s="89"/>
      <c r="E88" s="89"/>
      <c r="F88" s="89"/>
      <c r="G88" s="91"/>
      <c r="I88" s="172"/>
    </row>
    <row r="89" spans="1:9" s="139" customFormat="1" ht="15" customHeight="1">
      <c r="A89" s="583">
        <v>9</v>
      </c>
      <c r="B89" s="584"/>
      <c r="C89" s="134" t="s">
        <v>24</v>
      </c>
      <c r="D89" s="135"/>
      <c r="E89" s="137"/>
      <c r="F89" s="137"/>
      <c r="G89" s="195">
        <f>SUM(G90:G94)</f>
        <v>310707.19</v>
      </c>
      <c r="I89" s="172"/>
    </row>
    <row r="90" spans="1:10" s="185" customFormat="1" ht="60">
      <c r="A90" s="180">
        <v>901</v>
      </c>
      <c r="B90" s="12">
        <v>200738</v>
      </c>
      <c r="C90" s="189" t="s">
        <v>170</v>
      </c>
      <c r="D90" s="182" t="s">
        <v>9</v>
      </c>
      <c r="E90" s="190">
        <v>10574.16</v>
      </c>
      <c r="F90" s="163">
        <f>I90</f>
        <v>24.45</v>
      </c>
      <c r="G90" s="184">
        <f>E90*F90</f>
        <v>258538.212</v>
      </c>
      <c r="I90" s="289">
        <v>24.45</v>
      </c>
      <c r="J90" s="166">
        <f>(I90/1.309045226)*(1+$B$5)</f>
        <v>24.44915528075116</v>
      </c>
    </row>
    <row r="91" spans="1:10" s="185" customFormat="1" ht="60">
      <c r="A91" s="180">
        <v>902</v>
      </c>
      <c r="B91" s="12">
        <v>200720</v>
      </c>
      <c r="C91" s="189" t="s">
        <v>171</v>
      </c>
      <c r="D91" s="182" t="s">
        <v>6</v>
      </c>
      <c r="E91" s="190">
        <v>788.8</v>
      </c>
      <c r="F91" s="163">
        <f>I91</f>
        <v>51.27</v>
      </c>
      <c r="G91" s="184">
        <f>E91*F91</f>
        <v>40441.776</v>
      </c>
      <c r="I91" s="289">
        <v>51.27</v>
      </c>
      <c r="J91" s="166">
        <f>(I91/1.309045226)*(1+$B$5)</f>
        <v>51.268228680740776</v>
      </c>
    </row>
    <row r="92" spans="1:10" s="185" customFormat="1" ht="15">
      <c r="A92" s="180">
        <v>903</v>
      </c>
      <c r="B92" s="216">
        <v>90312</v>
      </c>
      <c r="C92" s="225" t="s">
        <v>143</v>
      </c>
      <c r="D92" s="182" t="s">
        <v>7</v>
      </c>
      <c r="E92" s="226">
        <v>58</v>
      </c>
      <c r="F92" s="163">
        <f>I92</f>
        <v>150.1</v>
      </c>
      <c r="G92" s="184">
        <f>E92*F92</f>
        <v>8705.8</v>
      </c>
      <c r="I92" s="289">
        <v>150.1</v>
      </c>
      <c r="J92" s="166">
        <f>(I92/1.309045226)*(1+$B$5)</f>
        <v>150.09481421843554</v>
      </c>
    </row>
    <row r="93" spans="1:10" s="185" customFormat="1" ht="30">
      <c r="A93" s="180">
        <v>904</v>
      </c>
      <c r="B93" s="12">
        <v>141909</v>
      </c>
      <c r="C93" s="227" t="s">
        <v>110</v>
      </c>
      <c r="D93" s="182" t="s">
        <v>7</v>
      </c>
      <c r="E93" s="190">
        <v>36.9</v>
      </c>
      <c r="F93" s="163">
        <f>I93</f>
        <v>62.18</v>
      </c>
      <c r="G93" s="184">
        <f>E93*F93</f>
        <v>2294.442</v>
      </c>
      <c r="I93" s="289">
        <v>62.18</v>
      </c>
      <c r="J93" s="166">
        <f>(I93/1.309045226)*(1+$B$5)</f>
        <v>62.17785175284692</v>
      </c>
    </row>
    <row r="94" spans="1:10" s="185" customFormat="1" ht="45">
      <c r="A94" s="180">
        <v>905</v>
      </c>
      <c r="B94" s="40">
        <v>150614</v>
      </c>
      <c r="C94" s="227" t="s">
        <v>97</v>
      </c>
      <c r="D94" s="228" t="s">
        <v>10</v>
      </c>
      <c r="E94" s="190">
        <v>6</v>
      </c>
      <c r="F94" s="163">
        <f>I94</f>
        <v>121.16</v>
      </c>
      <c r="G94" s="184">
        <f>E94*F94</f>
        <v>726.96</v>
      </c>
      <c r="I94" s="289">
        <v>121.16</v>
      </c>
      <c r="J94" s="166">
        <f>(I94/1.309045226)*(1+$B$5)</f>
        <v>121.15581406199634</v>
      </c>
    </row>
    <row r="95" spans="1:9" s="81" customFormat="1" ht="15.75" thickBot="1">
      <c r="A95" s="579"/>
      <c r="B95" s="580"/>
      <c r="C95" s="580"/>
      <c r="D95" s="580"/>
      <c r="E95" s="580"/>
      <c r="F95" s="589"/>
      <c r="G95" s="104"/>
      <c r="I95" s="172"/>
    </row>
    <row r="96" spans="1:9" s="81" customFormat="1" ht="15.75" thickBot="1">
      <c r="A96" s="85"/>
      <c r="B96" s="93"/>
      <c r="C96" s="110"/>
      <c r="D96" s="19"/>
      <c r="E96" s="87"/>
      <c r="F96" s="87"/>
      <c r="G96" s="111"/>
      <c r="I96" s="172"/>
    </row>
    <row r="97" spans="1:9" s="139" customFormat="1" ht="15.75" customHeight="1" thickBot="1">
      <c r="A97" s="585">
        <v>10</v>
      </c>
      <c r="B97" s="586"/>
      <c r="C97" s="229" t="s">
        <v>49</v>
      </c>
      <c r="D97" s="230"/>
      <c r="E97" s="231"/>
      <c r="F97" s="231"/>
      <c r="G97" s="247">
        <f>SUM(G98:G129)</f>
        <v>70693.477473192</v>
      </c>
      <c r="I97" s="172"/>
    </row>
    <row r="98" spans="1:9" s="139" customFormat="1" ht="15">
      <c r="A98" s="232">
        <v>1001</v>
      </c>
      <c r="B98" s="233"/>
      <c r="C98" s="234" t="s">
        <v>72</v>
      </c>
      <c r="D98" s="235"/>
      <c r="E98" s="236"/>
      <c r="F98" s="236"/>
      <c r="G98" s="148"/>
      <c r="I98" s="172"/>
    </row>
    <row r="99" spans="1:10" s="139" customFormat="1" ht="30">
      <c r="A99" s="232">
        <v>1002</v>
      </c>
      <c r="B99" s="237">
        <v>151704</v>
      </c>
      <c r="C99" s="169" t="s">
        <v>172</v>
      </c>
      <c r="D99" s="228" t="s">
        <v>10</v>
      </c>
      <c r="E99" s="238">
        <v>1</v>
      </c>
      <c r="F99" s="163">
        <f>I99</f>
        <v>2431.83</v>
      </c>
      <c r="G99" s="148">
        <f>E99*F99</f>
        <v>2431.83</v>
      </c>
      <c r="I99" s="172">
        <v>2431.83</v>
      </c>
      <c r="J99" s="166">
        <f>(I99/1.309045226)*(1+$B$5)</f>
        <v>2431.7459830833986</v>
      </c>
    </row>
    <row r="100" spans="1:10" s="139" customFormat="1" ht="30">
      <c r="A100" s="232">
        <v>1003</v>
      </c>
      <c r="B100" s="12">
        <v>150308</v>
      </c>
      <c r="C100" s="169" t="s">
        <v>173</v>
      </c>
      <c r="D100" s="228" t="s">
        <v>10</v>
      </c>
      <c r="E100" s="238">
        <v>1</v>
      </c>
      <c r="F100" s="163">
        <f>I100</f>
        <v>479.5</v>
      </c>
      <c r="G100" s="148">
        <f>E100*F100</f>
        <v>479.5</v>
      </c>
      <c r="I100" s="172">
        <v>479.5</v>
      </c>
      <c r="J100" s="166">
        <f>(I100/1.309045226)*(1+$B$5)</f>
        <v>479.4834338290463</v>
      </c>
    </row>
    <row r="101" spans="1:10" s="139" customFormat="1" ht="15">
      <c r="A101" s="232">
        <v>1004</v>
      </c>
      <c r="B101" s="12">
        <v>151130</v>
      </c>
      <c r="C101" s="169" t="s">
        <v>174</v>
      </c>
      <c r="D101" s="228" t="s">
        <v>7</v>
      </c>
      <c r="E101" s="238">
        <v>15</v>
      </c>
      <c r="F101" s="163">
        <f>I101</f>
        <v>37.53</v>
      </c>
      <c r="G101" s="148">
        <f>E101*F101</f>
        <v>562.95</v>
      </c>
      <c r="I101" s="172">
        <v>37.53</v>
      </c>
      <c r="J101" s="166">
        <f>(I101/1.309045226)*(1+$B$5)</f>
        <v>37.528703381864666</v>
      </c>
    </row>
    <row r="102" spans="1:9" s="139" customFormat="1" ht="15">
      <c r="A102" s="232">
        <v>1005</v>
      </c>
      <c r="B102" s="239"/>
      <c r="C102" s="198" t="s">
        <v>63</v>
      </c>
      <c r="D102" s="11" t="s">
        <v>27</v>
      </c>
      <c r="E102" s="240"/>
      <c r="F102" s="241"/>
      <c r="G102" s="242"/>
      <c r="I102" s="172"/>
    </row>
    <row r="103" spans="1:10" s="139" customFormat="1" ht="30">
      <c r="A103" s="232">
        <v>1006</v>
      </c>
      <c r="B103" s="237">
        <v>151402</v>
      </c>
      <c r="C103" s="169" t="s">
        <v>140</v>
      </c>
      <c r="D103" s="228" t="s">
        <v>7</v>
      </c>
      <c r="E103" s="238">
        <v>350</v>
      </c>
      <c r="F103" s="163">
        <f aca="true" t="shared" si="4" ref="F103:F109">I103</f>
        <v>5.64</v>
      </c>
      <c r="G103" s="148">
        <f>E103*F103</f>
        <v>1974</v>
      </c>
      <c r="I103" s="172">
        <v>5.64</v>
      </c>
      <c r="J103" s="166">
        <f aca="true" t="shared" si="5" ref="J103:J109">(I103/1.309045226)*(1+$B$5)</f>
        <v>5.639805144516832</v>
      </c>
    </row>
    <row r="104" spans="1:10" s="139" customFormat="1" ht="30">
      <c r="A104" s="232">
        <v>1007</v>
      </c>
      <c r="B104" s="12">
        <v>151403</v>
      </c>
      <c r="C104" s="169" t="s">
        <v>141</v>
      </c>
      <c r="D104" s="228" t="s">
        <v>7</v>
      </c>
      <c r="E104" s="238">
        <v>550</v>
      </c>
      <c r="F104" s="163">
        <f t="shared" si="4"/>
        <v>6.85</v>
      </c>
      <c r="G104" s="148">
        <f>E104*F104</f>
        <v>3767.5</v>
      </c>
      <c r="I104" s="172">
        <v>6.85</v>
      </c>
      <c r="J104" s="166">
        <f t="shared" si="5"/>
        <v>6.849763340414946</v>
      </c>
    </row>
    <row r="105" spans="1:10" s="139" customFormat="1" ht="30">
      <c r="A105" s="232">
        <v>1008</v>
      </c>
      <c r="B105" s="12">
        <v>151407</v>
      </c>
      <c r="C105" s="169" t="s">
        <v>142</v>
      </c>
      <c r="D105" s="228" t="s">
        <v>7</v>
      </c>
      <c r="E105" s="238">
        <v>180</v>
      </c>
      <c r="F105" s="163">
        <f t="shared" si="4"/>
        <v>20.59</v>
      </c>
      <c r="G105" s="148">
        <f>E105*F105</f>
        <v>3706.2</v>
      </c>
      <c r="I105" s="172">
        <v>20.59</v>
      </c>
      <c r="J105" s="166">
        <f t="shared" si="5"/>
        <v>20.58928863929106</v>
      </c>
    </row>
    <row r="106" spans="1:10" s="139" customFormat="1" ht="15">
      <c r="A106" s="232">
        <v>1009</v>
      </c>
      <c r="B106" s="243">
        <v>151506</v>
      </c>
      <c r="C106" s="146" t="s">
        <v>144</v>
      </c>
      <c r="D106" s="228" t="s">
        <v>10</v>
      </c>
      <c r="E106" s="238">
        <v>1</v>
      </c>
      <c r="F106" s="163">
        <f t="shared" si="4"/>
        <v>120.86</v>
      </c>
      <c r="G106" s="148">
        <f>E106*F106</f>
        <v>120.86</v>
      </c>
      <c r="I106" s="172">
        <v>120.86</v>
      </c>
      <c r="J106" s="166">
        <f t="shared" si="5"/>
        <v>120.8558244266497</v>
      </c>
    </row>
    <row r="107" spans="1:10" s="139" customFormat="1" ht="45">
      <c r="A107" s="232">
        <v>1010</v>
      </c>
      <c r="B107" s="12">
        <v>151801</v>
      </c>
      <c r="C107" s="203" t="s">
        <v>95</v>
      </c>
      <c r="D107" s="12" t="s">
        <v>26</v>
      </c>
      <c r="E107" s="238">
        <v>17</v>
      </c>
      <c r="F107" s="163">
        <f t="shared" si="4"/>
        <v>174.7</v>
      </c>
      <c r="G107" s="148">
        <f aca="true" t="shared" si="6" ref="G107:G114">E107*F107</f>
        <v>2969.8999999999996</v>
      </c>
      <c r="I107" s="172">
        <v>174.7</v>
      </c>
      <c r="J107" s="166">
        <f t="shared" si="5"/>
        <v>174.69396431686002</v>
      </c>
    </row>
    <row r="108" spans="1:10" s="139" customFormat="1" ht="45">
      <c r="A108" s="232">
        <v>1011</v>
      </c>
      <c r="B108" s="12">
        <v>151802</v>
      </c>
      <c r="C108" s="203" t="s">
        <v>96</v>
      </c>
      <c r="D108" s="12" t="s">
        <v>26</v>
      </c>
      <c r="E108" s="238">
        <v>13</v>
      </c>
      <c r="F108" s="163">
        <f t="shared" si="4"/>
        <v>155.57</v>
      </c>
      <c r="G108" s="148">
        <f t="shared" si="6"/>
        <v>2022.4099999999999</v>
      </c>
      <c r="I108" s="172">
        <v>155.57</v>
      </c>
      <c r="J108" s="166">
        <f t="shared" si="5"/>
        <v>155.56462523625595</v>
      </c>
    </row>
    <row r="109" spans="1:10" s="139" customFormat="1" ht="45">
      <c r="A109" s="232">
        <v>1012</v>
      </c>
      <c r="B109" s="12">
        <v>151810</v>
      </c>
      <c r="C109" s="203" t="s">
        <v>175</v>
      </c>
      <c r="D109" s="12" t="s">
        <v>26</v>
      </c>
      <c r="E109" s="238">
        <v>6</v>
      </c>
      <c r="F109" s="163">
        <f t="shared" si="4"/>
        <v>299.9</v>
      </c>
      <c r="G109" s="148">
        <f t="shared" si="6"/>
        <v>1799.3999999999999</v>
      </c>
      <c r="I109" s="172">
        <v>299.9</v>
      </c>
      <c r="J109" s="166">
        <f t="shared" si="5"/>
        <v>299.8896388015244</v>
      </c>
    </row>
    <row r="110" spans="1:9" s="139" customFormat="1" ht="15">
      <c r="A110" s="232">
        <v>1013</v>
      </c>
      <c r="B110" s="233"/>
      <c r="C110" s="198" t="s">
        <v>53</v>
      </c>
      <c r="D110" s="11" t="s">
        <v>27</v>
      </c>
      <c r="E110" s="238"/>
      <c r="F110" s="236"/>
      <c r="G110" s="148"/>
      <c r="I110" s="172"/>
    </row>
    <row r="111" spans="1:10" s="139" customFormat="1" ht="45">
      <c r="A111" s="232">
        <v>1014</v>
      </c>
      <c r="B111" s="12">
        <v>180101</v>
      </c>
      <c r="C111" s="244" t="s">
        <v>125</v>
      </c>
      <c r="D111" s="12" t="s">
        <v>10</v>
      </c>
      <c r="E111" s="238">
        <v>17</v>
      </c>
      <c r="F111" s="163">
        <f>I111</f>
        <v>120.36</v>
      </c>
      <c r="G111" s="148">
        <f t="shared" si="6"/>
        <v>2046.12</v>
      </c>
      <c r="I111" s="172">
        <v>120.36</v>
      </c>
      <c r="J111" s="166">
        <f>(I111/1.309045226)*(1+$B$5)</f>
        <v>120.35584170107198</v>
      </c>
    </row>
    <row r="112" spans="1:9" s="139" customFormat="1" ht="15">
      <c r="A112" s="232">
        <v>1015</v>
      </c>
      <c r="B112" s="233"/>
      <c r="C112" s="245" t="s">
        <v>54</v>
      </c>
      <c r="D112" s="11" t="s">
        <v>27</v>
      </c>
      <c r="E112" s="238"/>
      <c r="F112" s="236"/>
      <c r="G112" s="148"/>
      <c r="I112" s="172"/>
    </row>
    <row r="113" spans="1:10" s="139" customFormat="1" ht="30">
      <c r="A113" s="232">
        <v>1016</v>
      </c>
      <c r="B113" s="12">
        <v>180201</v>
      </c>
      <c r="C113" s="203" t="s">
        <v>176</v>
      </c>
      <c r="D113" s="12" t="s">
        <v>10</v>
      </c>
      <c r="E113" s="238">
        <v>13</v>
      </c>
      <c r="F113" s="163">
        <f aca="true" t="shared" si="7" ref="F113:F129">I113</f>
        <v>34.28</v>
      </c>
      <c r="G113" s="148">
        <f t="shared" si="6"/>
        <v>445.64</v>
      </c>
      <c r="I113" s="172">
        <v>34.28</v>
      </c>
      <c r="J113" s="166">
        <f aca="true" t="shared" si="8" ref="J113:J123">(I113/1.309045226)*(1+$B$5)</f>
        <v>34.2788156656094</v>
      </c>
    </row>
    <row r="114" spans="1:10" s="139" customFormat="1" ht="15">
      <c r="A114" s="232">
        <v>1017</v>
      </c>
      <c r="B114" s="12">
        <v>180204</v>
      </c>
      <c r="C114" s="246" t="s">
        <v>177</v>
      </c>
      <c r="D114" s="12" t="s">
        <v>10</v>
      </c>
      <c r="E114" s="183">
        <v>6</v>
      </c>
      <c r="F114" s="163">
        <f t="shared" si="7"/>
        <v>29.27</v>
      </c>
      <c r="G114" s="148">
        <f t="shared" si="6"/>
        <v>175.62</v>
      </c>
      <c r="I114" s="172">
        <v>29.27</v>
      </c>
      <c r="J114" s="166">
        <f t="shared" si="8"/>
        <v>29.26898875532051</v>
      </c>
    </row>
    <row r="115" spans="1:10" s="144" customFormat="1" ht="30">
      <c r="A115" s="232">
        <v>1018</v>
      </c>
      <c r="B115" s="12">
        <v>151301</v>
      </c>
      <c r="C115" s="150" t="s">
        <v>178</v>
      </c>
      <c r="D115" s="12" t="s">
        <v>10</v>
      </c>
      <c r="E115" s="163">
        <v>3</v>
      </c>
      <c r="F115" s="163">
        <f t="shared" si="7"/>
        <v>19.82</v>
      </c>
      <c r="G115" s="148">
        <f>E115*F115</f>
        <v>59.46</v>
      </c>
      <c r="I115" s="172">
        <v>19.82</v>
      </c>
      <c r="J115" s="166">
        <f t="shared" si="8"/>
        <v>19.81931524190135</v>
      </c>
    </row>
    <row r="116" spans="1:10" s="144" customFormat="1" ht="30">
      <c r="A116" s="232">
        <v>1019</v>
      </c>
      <c r="B116" s="12">
        <v>151307</v>
      </c>
      <c r="C116" s="150" t="s">
        <v>179</v>
      </c>
      <c r="D116" s="12" t="s">
        <v>10</v>
      </c>
      <c r="E116" s="163">
        <v>6</v>
      </c>
      <c r="F116" s="163">
        <f t="shared" si="7"/>
        <v>57.56</v>
      </c>
      <c r="G116" s="148">
        <f aca="true" t="shared" si="9" ref="G116:G121">E116*F116</f>
        <v>345.36</v>
      </c>
      <c r="I116" s="172">
        <v>57.56</v>
      </c>
      <c r="J116" s="166">
        <f t="shared" si="8"/>
        <v>57.558011368508666</v>
      </c>
    </row>
    <row r="117" spans="1:10" s="144" customFormat="1" ht="30">
      <c r="A117" s="232">
        <v>1020</v>
      </c>
      <c r="B117" s="12">
        <v>151321</v>
      </c>
      <c r="C117" s="150" t="s">
        <v>180</v>
      </c>
      <c r="D117" s="12" t="s">
        <v>10</v>
      </c>
      <c r="E117" s="163">
        <v>3</v>
      </c>
      <c r="F117" s="163">
        <f t="shared" si="7"/>
        <v>57.56</v>
      </c>
      <c r="G117" s="148">
        <f t="shared" si="9"/>
        <v>172.68</v>
      </c>
      <c r="I117" s="172">
        <v>57.56</v>
      </c>
      <c r="J117" s="166">
        <f t="shared" si="8"/>
        <v>57.558011368508666</v>
      </c>
    </row>
    <row r="118" spans="1:10" s="144" customFormat="1" ht="30">
      <c r="A118" s="232">
        <v>1021</v>
      </c>
      <c r="B118" s="12">
        <v>151331</v>
      </c>
      <c r="C118" s="150" t="s">
        <v>181</v>
      </c>
      <c r="D118" s="12" t="s">
        <v>10</v>
      </c>
      <c r="E118" s="163">
        <v>1</v>
      </c>
      <c r="F118" s="163">
        <f t="shared" si="7"/>
        <v>168.99</v>
      </c>
      <c r="G118" s="148">
        <f t="shared" si="9"/>
        <v>168.99</v>
      </c>
      <c r="I118" s="172">
        <v>168.99</v>
      </c>
      <c r="J118" s="166">
        <f t="shared" si="8"/>
        <v>168.9841615907623</v>
      </c>
    </row>
    <row r="119" spans="1:10" s="144" customFormat="1" ht="45">
      <c r="A119" s="232">
        <v>1022</v>
      </c>
      <c r="B119" s="12">
        <v>150701</v>
      </c>
      <c r="C119" s="150" t="s">
        <v>25</v>
      </c>
      <c r="D119" s="12" t="s">
        <v>7</v>
      </c>
      <c r="E119" s="163">
        <v>14.15</v>
      </c>
      <c r="F119" s="163">
        <f t="shared" si="7"/>
        <v>47.27</v>
      </c>
      <c r="G119" s="148">
        <f t="shared" si="9"/>
        <v>668.8705000000001</v>
      </c>
      <c r="I119" s="172">
        <v>47.27</v>
      </c>
      <c r="J119" s="166">
        <f t="shared" si="8"/>
        <v>47.26836687611891</v>
      </c>
    </row>
    <row r="120" spans="1:10" s="81" customFormat="1" ht="45.75" customHeight="1">
      <c r="A120" s="232">
        <v>1023</v>
      </c>
      <c r="B120" s="12" t="s">
        <v>393</v>
      </c>
      <c r="C120" s="150" t="s">
        <v>416</v>
      </c>
      <c r="D120" s="12" t="s">
        <v>26</v>
      </c>
      <c r="E120" s="163">
        <v>12</v>
      </c>
      <c r="F120" s="163">
        <f t="shared" si="7"/>
        <v>300.78224776599995</v>
      </c>
      <c r="G120" s="148">
        <f t="shared" si="9"/>
        <v>3609.3869731919995</v>
      </c>
      <c r="I120" s="172">
        <f>'C1'!G31</f>
        <v>300.78224776599995</v>
      </c>
      <c r="J120" s="133">
        <f t="shared" si="8"/>
        <v>300.7718560868835</v>
      </c>
    </row>
    <row r="121" spans="1:10" s="144" customFormat="1" ht="30">
      <c r="A121" s="232">
        <v>1024</v>
      </c>
      <c r="B121" s="12">
        <v>200722</v>
      </c>
      <c r="C121" s="150" t="s">
        <v>79</v>
      </c>
      <c r="D121" s="12" t="s">
        <v>10</v>
      </c>
      <c r="E121" s="163">
        <v>12</v>
      </c>
      <c r="F121" s="163">
        <f t="shared" si="7"/>
        <v>460.82</v>
      </c>
      <c r="G121" s="148">
        <f t="shared" si="9"/>
        <v>5529.84</v>
      </c>
      <c r="I121" s="172">
        <v>460.82</v>
      </c>
      <c r="J121" s="166">
        <f t="shared" si="8"/>
        <v>460.8040792014622</v>
      </c>
    </row>
    <row r="122" spans="1:10" s="144" customFormat="1" ht="45">
      <c r="A122" s="232">
        <v>1025</v>
      </c>
      <c r="B122" s="12">
        <v>150614</v>
      </c>
      <c r="C122" s="150" t="s">
        <v>97</v>
      </c>
      <c r="D122" s="12" t="s">
        <v>10</v>
      </c>
      <c r="E122" s="163">
        <v>2</v>
      </c>
      <c r="F122" s="163">
        <f t="shared" si="7"/>
        <v>121.16</v>
      </c>
      <c r="G122" s="148">
        <f>E122*F122</f>
        <v>242.32</v>
      </c>
      <c r="I122" s="172">
        <v>121.16</v>
      </c>
      <c r="J122" s="166">
        <f t="shared" si="8"/>
        <v>121.15581406199634</v>
      </c>
    </row>
    <row r="123" spans="1:10" s="144" customFormat="1" ht="15">
      <c r="A123" s="232">
        <v>1026</v>
      </c>
      <c r="B123" s="243">
        <v>150633</v>
      </c>
      <c r="C123" s="150" t="s">
        <v>126</v>
      </c>
      <c r="D123" s="12" t="s">
        <v>10</v>
      </c>
      <c r="E123" s="163">
        <v>2</v>
      </c>
      <c r="F123" s="163">
        <f t="shared" si="7"/>
        <v>81.37</v>
      </c>
      <c r="G123" s="148">
        <f>E123*F123</f>
        <v>162.74</v>
      </c>
      <c r="I123" s="172">
        <v>81.37</v>
      </c>
      <c r="J123" s="166">
        <f t="shared" si="8"/>
        <v>81.36718876052034</v>
      </c>
    </row>
    <row r="124" spans="1:10" s="144" customFormat="1" ht="15">
      <c r="A124" s="232">
        <v>1027</v>
      </c>
      <c r="B124" s="12"/>
      <c r="C124" s="141" t="s">
        <v>80</v>
      </c>
      <c r="D124" s="12"/>
      <c r="E124" s="163"/>
      <c r="F124" s="163"/>
      <c r="G124" s="148"/>
      <c r="I124" s="172"/>
      <c r="J124" s="166"/>
    </row>
    <row r="125" spans="1:10" s="144" customFormat="1" ht="45">
      <c r="A125" s="232">
        <v>1028</v>
      </c>
      <c r="B125" s="12">
        <v>160304</v>
      </c>
      <c r="C125" s="150" t="s">
        <v>135</v>
      </c>
      <c r="D125" s="12" t="s">
        <v>10</v>
      </c>
      <c r="E125" s="163">
        <v>6</v>
      </c>
      <c r="F125" s="163">
        <f t="shared" si="7"/>
        <v>782.99</v>
      </c>
      <c r="G125" s="148">
        <f>E125*F125</f>
        <v>4697.9400000000005</v>
      </c>
      <c r="I125" s="172">
        <v>782.99</v>
      </c>
      <c r="J125" s="166">
        <f>(I125/1.309045226)*(1+$B$5)</f>
        <v>782.9629486002189</v>
      </c>
    </row>
    <row r="126" spans="1:10" s="144" customFormat="1" ht="45">
      <c r="A126" s="232">
        <v>1029</v>
      </c>
      <c r="B126" s="40">
        <v>160309</v>
      </c>
      <c r="C126" s="150" t="s">
        <v>136</v>
      </c>
      <c r="D126" s="12" t="s">
        <v>10</v>
      </c>
      <c r="E126" s="163">
        <v>24</v>
      </c>
      <c r="F126" s="163">
        <f t="shared" si="7"/>
        <v>51.71</v>
      </c>
      <c r="G126" s="148">
        <f>E126*F126</f>
        <v>1241.04</v>
      </c>
      <c r="I126" s="172">
        <v>51.71</v>
      </c>
      <c r="J126" s="166">
        <f>(I126/1.309045226)*(1+$B$5)</f>
        <v>51.70821347924919</v>
      </c>
    </row>
    <row r="127" spans="1:10" s="144" customFormat="1" ht="30">
      <c r="A127" s="232">
        <v>1030</v>
      </c>
      <c r="B127" s="12">
        <v>160308</v>
      </c>
      <c r="C127" s="150" t="s">
        <v>83</v>
      </c>
      <c r="D127" s="12" t="s">
        <v>7</v>
      </c>
      <c r="E127" s="163">
        <v>150</v>
      </c>
      <c r="F127" s="163">
        <f t="shared" si="7"/>
        <v>39.85</v>
      </c>
      <c r="G127" s="148">
        <f>E127*F127</f>
        <v>5977.5</v>
      </c>
      <c r="I127" s="172">
        <v>39.85</v>
      </c>
      <c r="J127" s="166">
        <f>(I127/1.309045226)*(1+$B$5)</f>
        <v>39.84862322854535</v>
      </c>
    </row>
    <row r="128" spans="1:10" s="144" customFormat="1" ht="30">
      <c r="A128" s="232">
        <v>1031</v>
      </c>
      <c r="B128" s="12">
        <v>160305</v>
      </c>
      <c r="C128" s="150" t="s">
        <v>81</v>
      </c>
      <c r="D128" s="12" t="s">
        <v>7</v>
      </c>
      <c r="E128" s="163">
        <v>315</v>
      </c>
      <c r="F128" s="163">
        <f t="shared" si="7"/>
        <v>72.26</v>
      </c>
      <c r="G128" s="148">
        <f>E128*F128</f>
        <v>22761.9</v>
      </c>
      <c r="I128" s="172">
        <v>72.26</v>
      </c>
      <c r="J128" s="166">
        <f>(I128/1.309045226)*(1+$B$5)</f>
        <v>72.25750350049404</v>
      </c>
    </row>
    <row r="129" spans="1:10" s="144" customFormat="1" ht="30">
      <c r="A129" s="232">
        <v>1032</v>
      </c>
      <c r="B129" s="12">
        <v>160303</v>
      </c>
      <c r="C129" s="150" t="s">
        <v>82</v>
      </c>
      <c r="D129" s="12" t="s">
        <v>10</v>
      </c>
      <c r="E129" s="163">
        <v>8</v>
      </c>
      <c r="F129" s="163">
        <f t="shared" si="7"/>
        <v>319.19</v>
      </c>
      <c r="G129" s="148">
        <f>E129*F129</f>
        <v>2553.52</v>
      </c>
      <c r="I129" s="172">
        <v>319.19</v>
      </c>
      <c r="J129" s="166">
        <f>(I129/1.309045226)*(1+$B$5)</f>
        <v>319.17897235431343</v>
      </c>
    </row>
    <row r="130" spans="1:9" s="81" customFormat="1" ht="15.75" thickBot="1">
      <c r="A130" s="591"/>
      <c r="B130" s="592"/>
      <c r="C130" s="592"/>
      <c r="D130" s="592"/>
      <c r="E130" s="592"/>
      <c r="F130" s="592"/>
      <c r="G130" s="90"/>
      <c r="I130" s="172"/>
    </row>
    <row r="131" spans="1:9" s="81" customFormat="1" ht="15.75" thickBot="1">
      <c r="A131" s="89"/>
      <c r="B131" s="86"/>
      <c r="C131" s="89"/>
      <c r="D131" s="89"/>
      <c r="E131" s="89"/>
      <c r="F131" s="89"/>
      <c r="G131" s="91"/>
      <c r="I131" s="172"/>
    </row>
    <row r="132" spans="1:9" s="144" customFormat="1" ht="15.75" customHeight="1">
      <c r="A132" s="581">
        <v>11</v>
      </c>
      <c r="B132" s="582"/>
      <c r="C132" s="220" t="s">
        <v>50</v>
      </c>
      <c r="D132" s="135"/>
      <c r="E132" s="221"/>
      <c r="F132" s="221"/>
      <c r="G132" s="248">
        <f>SUM(G133:G167)</f>
        <v>42118.04000000001</v>
      </c>
      <c r="I132" s="172"/>
    </row>
    <row r="133" spans="1:9" s="144" customFormat="1" ht="15">
      <c r="A133" s="249">
        <v>1101</v>
      </c>
      <c r="B133" s="250"/>
      <c r="C133" s="198" t="s">
        <v>56</v>
      </c>
      <c r="D133" s="16" t="s">
        <v>27</v>
      </c>
      <c r="E133" s="251"/>
      <c r="F133" s="252"/>
      <c r="G133" s="253"/>
      <c r="I133" s="172"/>
    </row>
    <row r="134" spans="1:9" s="144" customFormat="1" ht="15">
      <c r="A134" s="254">
        <v>1102</v>
      </c>
      <c r="B134" s="255"/>
      <c r="C134" s="256" t="s">
        <v>57</v>
      </c>
      <c r="D134" s="12" t="s">
        <v>27</v>
      </c>
      <c r="E134" s="147"/>
      <c r="F134" s="257"/>
      <c r="G134" s="148"/>
      <c r="I134" s="172"/>
    </row>
    <row r="135" spans="1:10" s="144" customFormat="1" ht="60">
      <c r="A135" s="249">
        <v>1103</v>
      </c>
      <c r="B135" s="258">
        <v>140208</v>
      </c>
      <c r="C135" s="259" t="s">
        <v>182</v>
      </c>
      <c r="D135" s="12" t="s">
        <v>10</v>
      </c>
      <c r="E135" s="163">
        <v>1</v>
      </c>
      <c r="F135" s="163">
        <f aca="true" t="shared" si="10" ref="F135:F167">I135</f>
        <v>554.39</v>
      </c>
      <c r="G135" s="260">
        <f>E135*F135</f>
        <v>554.39</v>
      </c>
      <c r="I135" s="172">
        <v>554.39</v>
      </c>
      <c r="J135" s="166">
        <f aca="true" t="shared" si="11" ref="J135:J199">(I135/1.309045226)*(1+$B$5)</f>
        <v>554.3708464660792</v>
      </c>
    </row>
    <row r="136" spans="1:10" s="144" customFormat="1" ht="30">
      <c r="A136" s="254">
        <v>1104</v>
      </c>
      <c r="B136" s="11">
        <v>141410</v>
      </c>
      <c r="C136" s="261" t="s">
        <v>99</v>
      </c>
      <c r="D136" s="16" t="s">
        <v>7</v>
      </c>
      <c r="E136" s="262">
        <v>30</v>
      </c>
      <c r="F136" s="163">
        <f t="shared" si="10"/>
        <v>20.73</v>
      </c>
      <c r="G136" s="253">
        <f>E136*F136</f>
        <v>621.9</v>
      </c>
      <c r="I136" s="172">
        <v>20.73</v>
      </c>
      <c r="J136" s="166">
        <f t="shared" si="11"/>
        <v>20.729283802452827</v>
      </c>
    </row>
    <row r="137" spans="1:10" s="144" customFormat="1" ht="15">
      <c r="A137" s="249">
        <v>1105</v>
      </c>
      <c r="B137" s="255"/>
      <c r="C137" s="245" t="s">
        <v>58</v>
      </c>
      <c r="D137" s="11" t="s">
        <v>27</v>
      </c>
      <c r="E137" s="147"/>
      <c r="F137" s="163"/>
      <c r="G137" s="148"/>
      <c r="I137" s="172"/>
      <c r="J137" s="166"/>
    </row>
    <row r="138" spans="1:10" s="144" customFormat="1" ht="15">
      <c r="A138" s="254">
        <v>1106</v>
      </c>
      <c r="B138" s="216">
        <v>140701</v>
      </c>
      <c r="C138" s="203" t="s">
        <v>65</v>
      </c>
      <c r="D138" s="12" t="s">
        <v>26</v>
      </c>
      <c r="E138" s="147">
        <v>20</v>
      </c>
      <c r="F138" s="163">
        <f t="shared" si="10"/>
        <v>85.91</v>
      </c>
      <c r="G138" s="148">
        <f aca="true" t="shared" si="12" ref="G138:G143">E138*F138</f>
        <v>1718.1999999999998</v>
      </c>
      <c r="I138" s="172">
        <v>85.91</v>
      </c>
      <c r="J138" s="166">
        <f t="shared" si="11"/>
        <v>85.90703190876613</v>
      </c>
    </row>
    <row r="139" spans="1:10" s="144" customFormat="1" ht="15">
      <c r="A139" s="249">
        <v>1107</v>
      </c>
      <c r="B139" s="216">
        <v>140705</v>
      </c>
      <c r="C139" s="203" t="s">
        <v>59</v>
      </c>
      <c r="D139" s="12" t="s">
        <v>26</v>
      </c>
      <c r="E139" s="147">
        <v>8</v>
      </c>
      <c r="F139" s="163">
        <f t="shared" si="10"/>
        <v>101.71</v>
      </c>
      <c r="G139" s="148">
        <f t="shared" si="12"/>
        <v>813.68</v>
      </c>
      <c r="I139" s="172">
        <v>101.71</v>
      </c>
      <c r="J139" s="166">
        <f t="shared" si="11"/>
        <v>101.70648603702251</v>
      </c>
    </row>
    <row r="140" spans="1:10" s="144" customFormat="1" ht="30">
      <c r="A140" s="254">
        <v>1108</v>
      </c>
      <c r="B140" s="12">
        <v>140706</v>
      </c>
      <c r="C140" s="244" t="s">
        <v>145</v>
      </c>
      <c r="D140" s="12" t="s">
        <v>26</v>
      </c>
      <c r="E140" s="147">
        <v>11</v>
      </c>
      <c r="F140" s="163">
        <f t="shared" si="10"/>
        <v>79.31</v>
      </c>
      <c r="G140" s="148">
        <f t="shared" si="12"/>
        <v>872.4100000000001</v>
      </c>
      <c r="I140" s="172">
        <v>79.31</v>
      </c>
      <c r="J140" s="166">
        <f t="shared" si="11"/>
        <v>79.30725993114007</v>
      </c>
    </row>
    <row r="141" spans="1:10" s="144" customFormat="1" ht="30">
      <c r="A141" s="249">
        <v>1109</v>
      </c>
      <c r="B141" s="12">
        <v>140707</v>
      </c>
      <c r="C141" s="203" t="s">
        <v>60</v>
      </c>
      <c r="D141" s="12" t="s">
        <v>26</v>
      </c>
      <c r="E141" s="163">
        <v>7</v>
      </c>
      <c r="F141" s="163">
        <f t="shared" si="10"/>
        <v>139.6</v>
      </c>
      <c r="G141" s="148">
        <f t="shared" si="12"/>
        <v>977.1999999999999</v>
      </c>
      <c r="I141" s="172">
        <v>139.6</v>
      </c>
      <c r="J141" s="166">
        <f t="shared" si="11"/>
        <v>139.59517698130315</v>
      </c>
    </row>
    <row r="142" spans="1:10" s="144" customFormat="1" ht="30">
      <c r="A142" s="254">
        <v>1110</v>
      </c>
      <c r="B142" s="40">
        <v>140708</v>
      </c>
      <c r="C142" s="203" t="s">
        <v>134</v>
      </c>
      <c r="D142" s="12" t="s">
        <v>26</v>
      </c>
      <c r="E142" s="163">
        <v>3</v>
      </c>
      <c r="F142" s="163">
        <f t="shared" si="10"/>
        <v>77.05</v>
      </c>
      <c r="G142" s="148">
        <f t="shared" si="12"/>
        <v>231.14999999999998</v>
      </c>
      <c r="I142" s="172">
        <v>77.05</v>
      </c>
      <c r="J142" s="166">
        <f t="shared" si="11"/>
        <v>77.04733801152871</v>
      </c>
    </row>
    <row r="143" spans="1:10" s="144" customFormat="1" ht="30">
      <c r="A143" s="249">
        <v>1111</v>
      </c>
      <c r="B143" s="12">
        <v>141907</v>
      </c>
      <c r="C143" s="203" t="s">
        <v>127</v>
      </c>
      <c r="D143" s="12" t="s">
        <v>7</v>
      </c>
      <c r="E143" s="163">
        <v>60</v>
      </c>
      <c r="F143" s="163">
        <f t="shared" si="10"/>
        <v>37.91</v>
      </c>
      <c r="G143" s="148">
        <f t="shared" si="12"/>
        <v>2274.6</v>
      </c>
      <c r="I143" s="172">
        <v>37.91</v>
      </c>
      <c r="J143" s="166">
        <f t="shared" si="11"/>
        <v>37.90869025330374</v>
      </c>
    </row>
    <row r="144" spans="1:10" s="144" customFormat="1" ht="15">
      <c r="A144" s="254">
        <v>1112</v>
      </c>
      <c r="B144" s="263"/>
      <c r="C144" s="245" t="s">
        <v>61</v>
      </c>
      <c r="D144" s="11" t="s">
        <v>27</v>
      </c>
      <c r="E144" s="147"/>
      <c r="F144" s="163"/>
      <c r="G144" s="148"/>
      <c r="I144" s="172"/>
      <c r="J144" s="166"/>
    </row>
    <row r="145" spans="1:10" s="144" customFormat="1" ht="30">
      <c r="A145" s="249">
        <v>1113</v>
      </c>
      <c r="B145" s="12">
        <v>140903</v>
      </c>
      <c r="C145" s="203" t="s">
        <v>62</v>
      </c>
      <c r="D145" s="12" t="s">
        <v>7</v>
      </c>
      <c r="E145" s="163">
        <v>105</v>
      </c>
      <c r="F145" s="163">
        <f t="shared" si="10"/>
        <v>49.07</v>
      </c>
      <c r="G145" s="148">
        <f>E145*F145</f>
        <v>5152.35</v>
      </c>
      <c r="I145" s="172">
        <v>49.07</v>
      </c>
      <c r="J145" s="166">
        <f t="shared" si="11"/>
        <v>49.06830468819875</v>
      </c>
    </row>
    <row r="146" spans="1:10" s="144" customFormat="1" ht="15">
      <c r="A146" s="254">
        <v>1114</v>
      </c>
      <c r="B146" s="264"/>
      <c r="C146" s="256" t="s">
        <v>98</v>
      </c>
      <c r="D146" s="12"/>
      <c r="E146" s="163"/>
      <c r="F146" s="163"/>
      <c r="G146" s="148"/>
      <c r="I146" s="172"/>
      <c r="J146" s="166"/>
    </row>
    <row r="147" spans="1:10" s="144" customFormat="1" ht="30">
      <c r="A147" s="249">
        <v>1115</v>
      </c>
      <c r="B147" s="12">
        <v>170108</v>
      </c>
      <c r="C147" s="203" t="s">
        <v>132</v>
      </c>
      <c r="D147" s="12" t="s">
        <v>10</v>
      </c>
      <c r="E147" s="183">
        <v>12</v>
      </c>
      <c r="F147" s="163">
        <f t="shared" si="10"/>
        <v>75.99</v>
      </c>
      <c r="G147" s="148">
        <f aca="true" t="shared" si="13" ref="G147:G153">E147*F147</f>
        <v>911.8799999999999</v>
      </c>
      <c r="I147" s="172">
        <v>75.99</v>
      </c>
      <c r="J147" s="166">
        <f t="shared" si="11"/>
        <v>75.98737463330392</v>
      </c>
    </row>
    <row r="148" spans="1:10" s="144" customFormat="1" ht="30">
      <c r="A148" s="254">
        <v>1116</v>
      </c>
      <c r="B148" s="16">
        <v>170111</v>
      </c>
      <c r="C148" s="203" t="s">
        <v>133</v>
      </c>
      <c r="D148" s="12" t="s">
        <v>10</v>
      </c>
      <c r="E148" s="183">
        <v>8</v>
      </c>
      <c r="F148" s="163">
        <f t="shared" si="10"/>
        <v>79.4</v>
      </c>
      <c r="G148" s="148">
        <f t="shared" si="13"/>
        <v>635.2</v>
      </c>
      <c r="I148" s="172">
        <v>79.4</v>
      </c>
      <c r="J148" s="166">
        <f t="shared" si="11"/>
        <v>79.39725682174407</v>
      </c>
    </row>
    <row r="149" spans="1:10" s="144" customFormat="1" ht="45">
      <c r="A149" s="249">
        <v>1117</v>
      </c>
      <c r="B149" s="12">
        <v>170115</v>
      </c>
      <c r="C149" s="150" t="s">
        <v>183</v>
      </c>
      <c r="D149" s="12" t="s">
        <v>10</v>
      </c>
      <c r="E149" s="183">
        <v>6</v>
      </c>
      <c r="F149" s="163">
        <f t="shared" si="10"/>
        <v>330.89</v>
      </c>
      <c r="G149" s="148">
        <f t="shared" si="13"/>
        <v>1985.34</v>
      </c>
      <c r="I149" s="172">
        <v>330.89</v>
      </c>
      <c r="J149" s="166">
        <f t="shared" si="11"/>
        <v>330.87856813283236</v>
      </c>
    </row>
    <row r="150" spans="1:10" s="144" customFormat="1" ht="45">
      <c r="A150" s="254">
        <v>1118</v>
      </c>
      <c r="B150" s="12">
        <v>170530</v>
      </c>
      <c r="C150" s="150" t="s">
        <v>184</v>
      </c>
      <c r="D150" s="265" t="s">
        <v>10</v>
      </c>
      <c r="E150" s="266">
        <v>1</v>
      </c>
      <c r="F150" s="163">
        <f t="shared" si="10"/>
        <v>414.8</v>
      </c>
      <c r="G150" s="148">
        <f t="shared" si="13"/>
        <v>414.8</v>
      </c>
      <c r="I150" s="172">
        <v>414.8</v>
      </c>
      <c r="J150" s="166">
        <f t="shared" si="11"/>
        <v>414.78566913928756</v>
      </c>
    </row>
    <row r="151" spans="1:10" s="144" customFormat="1" ht="45">
      <c r="A151" s="249">
        <v>1119</v>
      </c>
      <c r="B151" s="12">
        <v>170116</v>
      </c>
      <c r="C151" s="150" t="s">
        <v>146</v>
      </c>
      <c r="D151" s="12" t="s">
        <v>10</v>
      </c>
      <c r="E151" s="183">
        <v>6</v>
      </c>
      <c r="F151" s="163">
        <f t="shared" si="10"/>
        <v>419.26</v>
      </c>
      <c r="G151" s="148">
        <f t="shared" si="13"/>
        <v>2515.56</v>
      </c>
      <c r="I151" s="172">
        <v>419.26</v>
      </c>
      <c r="J151" s="166">
        <f t="shared" si="11"/>
        <v>419.2455150514409</v>
      </c>
    </row>
    <row r="152" spans="1:10" s="144" customFormat="1" ht="60">
      <c r="A152" s="254">
        <v>1120</v>
      </c>
      <c r="B152" s="14">
        <v>170126</v>
      </c>
      <c r="C152" s="150" t="s">
        <v>378</v>
      </c>
      <c r="D152" s="12" t="s">
        <v>10</v>
      </c>
      <c r="E152" s="183">
        <v>2</v>
      </c>
      <c r="F152" s="163">
        <f>I152</f>
        <v>1766.67</v>
      </c>
      <c r="G152" s="148">
        <f t="shared" si="13"/>
        <v>3533.34</v>
      </c>
      <c r="I152" s="172">
        <v>1766.67</v>
      </c>
      <c r="J152" s="166"/>
    </row>
    <row r="153" spans="1:10" s="144" customFormat="1" ht="60">
      <c r="A153" s="249">
        <v>1121</v>
      </c>
      <c r="B153" s="14">
        <v>170128</v>
      </c>
      <c r="C153" s="150" t="s">
        <v>379</v>
      </c>
      <c r="D153" s="12" t="s">
        <v>10</v>
      </c>
      <c r="E153" s="183">
        <v>2</v>
      </c>
      <c r="F153" s="163">
        <f>I153</f>
        <v>966.28</v>
      </c>
      <c r="G153" s="148">
        <f t="shared" si="13"/>
        <v>1932.56</v>
      </c>
      <c r="I153" s="172">
        <v>966.28</v>
      </c>
      <c r="J153" s="166"/>
    </row>
    <row r="154" spans="1:10" s="144" customFormat="1" ht="15">
      <c r="A154" s="254">
        <v>1122</v>
      </c>
      <c r="B154" s="255"/>
      <c r="C154" s="256" t="s">
        <v>51</v>
      </c>
      <c r="D154" s="12" t="s">
        <v>27</v>
      </c>
      <c r="E154" s="183"/>
      <c r="F154" s="267"/>
      <c r="G154" s="148"/>
      <c r="I154" s="172"/>
      <c r="J154" s="166"/>
    </row>
    <row r="155" spans="1:10" s="144" customFormat="1" ht="30">
      <c r="A155" s="249">
        <v>1123</v>
      </c>
      <c r="B155" s="12">
        <v>170317</v>
      </c>
      <c r="C155" s="203" t="s">
        <v>137</v>
      </c>
      <c r="D155" s="12" t="s">
        <v>10</v>
      </c>
      <c r="E155" s="183">
        <v>4</v>
      </c>
      <c r="F155" s="163">
        <f t="shared" si="10"/>
        <v>82.6</v>
      </c>
      <c r="G155" s="148">
        <f>E155*F155</f>
        <v>330.4</v>
      </c>
      <c r="I155" s="172">
        <v>82.6</v>
      </c>
      <c r="J155" s="166">
        <f t="shared" si="11"/>
        <v>82.59714626544155</v>
      </c>
    </row>
    <row r="156" spans="1:10" s="144" customFormat="1" ht="30">
      <c r="A156" s="254">
        <v>1124</v>
      </c>
      <c r="B156" s="12">
        <v>170328</v>
      </c>
      <c r="C156" s="203" t="s">
        <v>139</v>
      </c>
      <c r="D156" s="12" t="s">
        <v>10</v>
      </c>
      <c r="E156" s="183">
        <v>9</v>
      </c>
      <c r="F156" s="163">
        <f t="shared" si="10"/>
        <v>109.88</v>
      </c>
      <c r="G156" s="148">
        <f>E156*F156</f>
        <v>988.92</v>
      </c>
      <c r="I156" s="172">
        <v>109.88</v>
      </c>
      <c r="J156" s="166">
        <f t="shared" si="11"/>
        <v>109.87620377296268</v>
      </c>
    </row>
    <row r="157" spans="1:10" s="144" customFormat="1" ht="30">
      <c r="A157" s="249">
        <v>1125</v>
      </c>
      <c r="B157" s="12">
        <v>170330</v>
      </c>
      <c r="C157" s="203" t="s">
        <v>138</v>
      </c>
      <c r="D157" s="12" t="s">
        <v>10</v>
      </c>
      <c r="E157" s="183">
        <v>4</v>
      </c>
      <c r="F157" s="163">
        <f t="shared" si="10"/>
        <v>211.52</v>
      </c>
      <c r="G157" s="148">
        <f>E157*F157</f>
        <v>846.08</v>
      </c>
      <c r="I157" s="172">
        <v>211.52</v>
      </c>
      <c r="J157" s="166">
        <f t="shared" si="11"/>
        <v>211.51269222840432</v>
      </c>
    </row>
    <row r="158" spans="1:10" s="144" customFormat="1" ht="15">
      <c r="A158" s="254">
        <v>1126</v>
      </c>
      <c r="B158" s="255"/>
      <c r="C158" s="245" t="s">
        <v>52</v>
      </c>
      <c r="D158" s="11" t="s">
        <v>27</v>
      </c>
      <c r="E158" s="183"/>
      <c r="F158" s="267"/>
      <c r="G158" s="148"/>
      <c r="I158" s="172"/>
      <c r="J158" s="166"/>
    </row>
    <row r="159" spans="1:10" s="144" customFormat="1" ht="15">
      <c r="A159" s="249">
        <v>1127</v>
      </c>
      <c r="B159" s="216">
        <v>170538</v>
      </c>
      <c r="C159" s="244" t="s">
        <v>147</v>
      </c>
      <c r="D159" s="12" t="s">
        <v>10</v>
      </c>
      <c r="E159" s="183">
        <v>4</v>
      </c>
      <c r="F159" s="163">
        <f t="shared" si="10"/>
        <v>26.28</v>
      </c>
      <c r="G159" s="148">
        <f>E159*F159</f>
        <v>105.12</v>
      </c>
      <c r="I159" s="172">
        <v>26.28</v>
      </c>
      <c r="J159" s="166">
        <f t="shared" si="11"/>
        <v>26.279092056365663</v>
      </c>
    </row>
    <row r="160" spans="1:10" s="144" customFormat="1" ht="45">
      <c r="A160" s="254">
        <v>1128</v>
      </c>
      <c r="B160" s="16">
        <v>170510</v>
      </c>
      <c r="C160" s="203" t="s">
        <v>128</v>
      </c>
      <c r="D160" s="12" t="s">
        <v>10</v>
      </c>
      <c r="E160" s="163">
        <v>1</v>
      </c>
      <c r="F160" s="163">
        <f t="shared" si="10"/>
        <v>4717.88</v>
      </c>
      <c r="G160" s="148">
        <f>E160*F160</f>
        <v>4717.88</v>
      </c>
      <c r="I160" s="172">
        <v>4717.88</v>
      </c>
      <c r="J160" s="166">
        <f t="shared" si="11"/>
        <v>4717.717002697354</v>
      </c>
    </row>
    <row r="161" spans="1:10" s="144" customFormat="1" ht="30">
      <c r="A161" s="249">
        <v>1129</v>
      </c>
      <c r="B161" s="40">
        <v>170548</v>
      </c>
      <c r="C161" s="203" t="s">
        <v>120</v>
      </c>
      <c r="D161" s="12" t="s">
        <v>10</v>
      </c>
      <c r="E161" s="163">
        <v>2</v>
      </c>
      <c r="F161" s="163">
        <f t="shared" si="10"/>
        <v>1216.23</v>
      </c>
      <c r="G161" s="148">
        <f>E161*F161</f>
        <v>2432.46</v>
      </c>
      <c r="I161" s="172">
        <v>1216.23</v>
      </c>
      <c r="J161" s="166">
        <f t="shared" si="11"/>
        <v>1216.1879806588133</v>
      </c>
    </row>
    <row r="162" spans="1:10" s="144" customFormat="1" ht="15">
      <c r="A162" s="254">
        <v>1130</v>
      </c>
      <c r="B162" s="255"/>
      <c r="C162" s="256" t="s">
        <v>70</v>
      </c>
      <c r="D162" s="12"/>
      <c r="E162" s="268"/>
      <c r="F162" s="268"/>
      <c r="G162" s="148"/>
      <c r="I162" s="172"/>
      <c r="J162" s="166"/>
    </row>
    <row r="163" spans="1:10" s="144" customFormat="1" ht="45">
      <c r="A163" s="249">
        <v>1131</v>
      </c>
      <c r="B163" s="12">
        <v>151015</v>
      </c>
      <c r="C163" s="150" t="s">
        <v>129</v>
      </c>
      <c r="D163" s="12" t="s">
        <v>10</v>
      </c>
      <c r="E163" s="163">
        <v>2</v>
      </c>
      <c r="F163" s="163">
        <f t="shared" si="10"/>
        <v>194.23</v>
      </c>
      <c r="G163" s="148">
        <f>E163*F163</f>
        <v>388.46</v>
      </c>
      <c r="I163" s="172">
        <v>194.23</v>
      </c>
      <c r="J163" s="166">
        <f t="shared" si="11"/>
        <v>194.2232895779263</v>
      </c>
    </row>
    <row r="164" spans="1:10" s="144" customFormat="1" ht="60">
      <c r="A164" s="254">
        <v>1132</v>
      </c>
      <c r="B164" s="40">
        <v>141104</v>
      </c>
      <c r="C164" s="150" t="s">
        <v>130</v>
      </c>
      <c r="D164" s="12" t="s">
        <v>10</v>
      </c>
      <c r="E164" s="163">
        <v>1</v>
      </c>
      <c r="F164" s="163">
        <f t="shared" si="10"/>
        <v>518.15</v>
      </c>
      <c r="G164" s="148">
        <f>E164*F164</f>
        <v>518.15</v>
      </c>
      <c r="I164" s="172">
        <v>518.15</v>
      </c>
      <c r="J164" s="166">
        <f t="shared" si="11"/>
        <v>518.132098516205</v>
      </c>
    </row>
    <row r="165" spans="1:10" s="144" customFormat="1" ht="45">
      <c r="A165" s="249">
        <v>1133</v>
      </c>
      <c r="B165" s="12">
        <v>140102</v>
      </c>
      <c r="C165" s="150" t="s">
        <v>112</v>
      </c>
      <c r="D165" s="12" t="s">
        <v>10</v>
      </c>
      <c r="E165" s="163">
        <v>1</v>
      </c>
      <c r="F165" s="163">
        <f t="shared" si="10"/>
        <v>1915.56</v>
      </c>
      <c r="G165" s="148">
        <f>E165*F165</f>
        <v>1915.56</v>
      </c>
      <c r="I165" s="172">
        <v>1915.56</v>
      </c>
      <c r="J165" s="166">
        <f t="shared" si="11"/>
        <v>1915.4938196153657</v>
      </c>
    </row>
    <row r="166" spans="1:10" s="144" customFormat="1" ht="45">
      <c r="A166" s="254">
        <v>1134</v>
      </c>
      <c r="B166" s="12">
        <v>140103</v>
      </c>
      <c r="C166" s="150" t="s">
        <v>111</v>
      </c>
      <c r="D166" s="12" t="s">
        <v>10</v>
      </c>
      <c r="E166" s="163">
        <v>1</v>
      </c>
      <c r="F166" s="163">
        <f>I166</f>
        <v>2623.65</v>
      </c>
      <c r="G166" s="148">
        <f>E166*F166</f>
        <v>2623.65</v>
      </c>
      <c r="I166" s="172">
        <v>2623.65</v>
      </c>
      <c r="J166" s="166"/>
    </row>
    <row r="167" spans="1:10" s="144" customFormat="1" ht="30">
      <c r="A167" s="254">
        <v>1135</v>
      </c>
      <c r="B167" s="12" t="s">
        <v>442</v>
      </c>
      <c r="C167" s="150" t="s">
        <v>441</v>
      </c>
      <c r="D167" s="12" t="s">
        <v>10</v>
      </c>
      <c r="E167" s="163">
        <v>1</v>
      </c>
      <c r="F167" s="163">
        <f t="shared" si="10"/>
        <v>2106.8</v>
      </c>
      <c r="G167" s="148">
        <f>E167*F167</f>
        <v>2106.8</v>
      </c>
      <c r="I167" s="172">
        <v>2106.8</v>
      </c>
      <c r="J167" s="166">
        <f t="shared" si="11"/>
        <v>2106.7272124943374</v>
      </c>
    </row>
    <row r="168" spans="1:10" s="81" customFormat="1" ht="15.75" thickBot="1">
      <c r="A168" s="591"/>
      <c r="B168" s="592"/>
      <c r="C168" s="592"/>
      <c r="D168" s="592"/>
      <c r="E168" s="592"/>
      <c r="F168" s="592"/>
      <c r="G168" s="90"/>
      <c r="I168" s="172"/>
      <c r="J168" s="133"/>
    </row>
    <row r="169" spans="1:10" s="81" customFormat="1" ht="15.75" thickBot="1">
      <c r="A169" s="89"/>
      <c r="B169" s="86"/>
      <c r="C169" s="89"/>
      <c r="D169" s="89"/>
      <c r="E169" s="89"/>
      <c r="F169" s="89"/>
      <c r="G169" s="91"/>
      <c r="I169" s="172"/>
      <c r="J169" s="133"/>
    </row>
    <row r="170" spans="1:10" s="81" customFormat="1" ht="15.75" customHeight="1" thickBot="1">
      <c r="A170" s="585">
        <v>12</v>
      </c>
      <c r="B170" s="586"/>
      <c r="C170" s="229" t="s">
        <v>55</v>
      </c>
      <c r="D170" s="230"/>
      <c r="E170" s="231"/>
      <c r="F170" s="231"/>
      <c r="G170" s="507">
        <f>SUM(G171:G173)</f>
        <v>1364.25</v>
      </c>
      <c r="I170" s="172"/>
      <c r="J170" s="133"/>
    </row>
    <row r="171" spans="1:10" s="81" customFormat="1" ht="45">
      <c r="A171" s="508">
        <v>1201</v>
      </c>
      <c r="B171" s="509">
        <v>160607</v>
      </c>
      <c r="C171" s="244" t="s">
        <v>185</v>
      </c>
      <c r="D171" s="12" t="s">
        <v>10</v>
      </c>
      <c r="E171" s="510">
        <v>3</v>
      </c>
      <c r="F171" s="163">
        <f>I171</f>
        <v>200.91</v>
      </c>
      <c r="G171" s="184">
        <f>E171*F171</f>
        <v>602.73</v>
      </c>
      <c r="I171" s="172">
        <v>200.91</v>
      </c>
      <c r="J171" s="133">
        <f t="shared" si="11"/>
        <v>200.9030587916448</v>
      </c>
    </row>
    <row r="172" spans="1:10" s="81" customFormat="1" ht="30">
      <c r="A172" s="254">
        <v>1202</v>
      </c>
      <c r="B172" s="12">
        <v>160612</v>
      </c>
      <c r="C172" s="150" t="s">
        <v>186</v>
      </c>
      <c r="D172" s="12" t="s">
        <v>10</v>
      </c>
      <c r="E172" s="183">
        <v>4</v>
      </c>
      <c r="F172" s="163">
        <f>I172</f>
        <v>29.37</v>
      </c>
      <c r="G172" s="184">
        <f>E172*F172</f>
        <v>117.48</v>
      </c>
      <c r="I172" s="172">
        <v>29.37</v>
      </c>
      <c r="J172" s="133">
        <f t="shared" si="11"/>
        <v>29.368985300436055</v>
      </c>
    </row>
    <row r="173" spans="1:10" s="81" customFormat="1" ht="30">
      <c r="A173" s="254">
        <v>1203</v>
      </c>
      <c r="B173" s="16">
        <v>160613</v>
      </c>
      <c r="C173" s="150" t="s">
        <v>187</v>
      </c>
      <c r="D173" s="12" t="s">
        <v>10</v>
      </c>
      <c r="E173" s="183">
        <v>3</v>
      </c>
      <c r="F173" s="163">
        <f>I173</f>
        <v>214.68</v>
      </c>
      <c r="G173" s="184">
        <f>E173*F173</f>
        <v>644.04</v>
      </c>
      <c r="I173" s="172">
        <v>214.68</v>
      </c>
      <c r="J173" s="133"/>
    </row>
    <row r="174" spans="1:10" s="81" customFormat="1" ht="15.75" thickBot="1">
      <c r="A174" s="591"/>
      <c r="B174" s="592"/>
      <c r="C174" s="592"/>
      <c r="D174" s="592"/>
      <c r="E174" s="592"/>
      <c r="F174" s="592"/>
      <c r="G174" s="90"/>
      <c r="I174" s="172"/>
      <c r="J174" s="133"/>
    </row>
    <row r="175" spans="1:10" s="81" customFormat="1" ht="15.75" thickBot="1">
      <c r="A175" s="89"/>
      <c r="B175" s="86"/>
      <c r="C175" s="89"/>
      <c r="D175" s="89"/>
      <c r="E175" s="89"/>
      <c r="F175" s="89"/>
      <c r="G175" s="91"/>
      <c r="I175" s="172"/>
      <c r="J175" s="133"/>
    </row>
    <row r="176" spans="1:10" s="139" customFormat="1" ht="15" customHeight="1">
      <c r="A176" s="583">
        <v>13</v>
      </c>
      <c r="B176" s="590"/>
      <c r="C176" s="269" t="s">
        <v>30</v>
      </c>
      <c r="D176" s="135"/>
      <c r="E176" s="221"/>
      <c r="F176" s="221"/>
      <c r="G176" s="248">
        <f>SUM(G177:G182)</f>
        <v>13929.720000000001</v>
      </c>
      <c r="I176" s="172"/>
      <c r="J176" s="166"/>
    </row>
    <row r="177" spans="1:10" s="144" customFormat="1" ht="24.75" customHeight="1">
      <c r="A177" s="180">
        <v>1301</v>
      </c>
      <c r="B177" s="40">
        <v>200705</v>
      </c>
      <c r="C177" s="169" t="s">
        <v>31</v>
      </c>
      <c r="D177" s="12" t="s">
        <v>10</v>
      </c>
      <c r="E177" s="163">
        <v>1</v>
      </c>
      <c r="F177" s="163">
        <f aca="true" t="shared" si="14" ref="F177:F182">I177</f>
        <v>268.2</v>
      </c>
      <c r="G177" s="148">
        <f aca="true" t="shared" si="15" ref="G177:G182">E177*F177</f>
        <v>268.2</v>
      </c>
      <c r="I177" s="172">
        <v>268.2</v>
      </c>
      <c r="J177" s="166">
        <f t="shared" si="11"/>
        <v>268.19073399989617</v>
      </c>
    </row>
    <row r="178" spans="1:10" s="144" customFormat="1" ht="45">
      <c r="A178" s="254">
        <v>1302</v>
      </c>
      <c r="B178" s="12">
        <v>200708</v>
      </c>
      <c r="C178" s="150" t="s">
        <v>105</v>
      </c>
      <c r="D178" s="12" t="s">
        <v>10</v>
      </c>
      <c r="E178" s="163">
        <v>2</v>
      </c>
      <c r="F178" s="163">
        <f t="shared" si="14"/>
        <v>1156.72</v>
      </c>
      <c r="G178" s="148">
        <f t="shared" si="15"/>
        <v>2313.44</v>
      </c>
      <c r="I178" s="172">
        <v>1156.72</v>
      </c>
      <c r="J178" s="166">
        <f t="shared" si="11"/>
        <v>1156.6800366605514</v>
      </c>
    </row>
    <row r="179" spans="1:10" s="144" customFormat="1" ht="30">
      <c r="A179" s="180">
        <v>1303</v>
      </c>
      <c r="B179" s="12">
        <v>200706</v>
      </c>
      <c r="C179" s="150" t="s">
        <v>32</v>
      </c>
      <c r="D179" s="216" t="s">
        <v>10</v>
      </c>
      <c r="E179" s="147">
        <v>2</v>
      </c>
      <c r="F179" s="163">
        <f t="shared" si="14"/>
        <v>3278.31</v>
      </c>
      <c r="G179" s="148">
        <f t="shared" si="15"/>
        <v>6556.62</v>
      </c>
      <c r="I179" s="172">
        <v>3278.31</v>
      </c>
      <c r="J179" s="166">
        <f t="shared" si="11"/>
        <v>3278.196738177478</v>
      </c>
    </row>
    <row r="180" spans="1:10" s="144" customFormat="1" ht="15">
      <c r="A180" s="254">
        <v>1304</v>
      </c>
      <c r="B180" s="12">
        <v>200709</v>
      </c>
      <c r="C180" s="150" t="s">
        <v>33</v>
      </c>
      <c r="D180" s="216" t="s">
        <v>10</v>
      </c>
      <c r="E180" s="147">
        <v>2</v>
      </c>
      <c r="F180" s="163">
        <f t="shared" si="14"/>
        <v>791.71</v>
      </c>
      <c r="G180" s="148">
        <f t="shared" si="15"/>
        <v>1583.42</v>
      </c>
      <c r="I180" s="172">
        <v>791.71</v>
      </c>
      <c r="J180" s="166">
        <f t="shared" si="11"/>
        <v>791.6826473342945</v>
      </c>
    </row>
    <row r="181" spans="1:10" s="144" customFormat="1" ht="30">
      <c r="A181" s="180">
        <v>1305</v>
      </c>
      <c r="B181" s="12">
        <v>200707</v>
      </c>
      <c r="C181" s="150" t="s">
        <v>188</v>
      </c>
      <c r="D181" s="12" t="s">
        <v>10</v>
      </c>
      <c r="E181" s="163">
        <v>2</v>
      </c>
      <c r="F181" s="163">
        <f t="shared" si="14"/>
        <v>1407.38</v>
      </c>
      <c r="G181" s="148">
        <f t="shared" si="15"/>
        <v>2814.76</v>
      </c>
      <c r="I181" s="172">
        <v>1407.38</v>
      </c>
      <c r="J181" s="166">
        <f t="shared" si="11"/>
        <v>1407.3313766471808</v>
      </c>
    </row>
    <row r="182" spans="1:10" s="144" customFormat="1" ht="15">
      <c r="A182" s="254">
        <v>1306</v>
      </c>
      <c r="B182" s="243">
        <v>200713</v>
      </c>
      <c r="C182" s="150" t="s">
        <v>34</v>
      </c>
      <c r="D182" s="216" t="s">
        <v>10</v>
      </c>
      <c r="E182" s="147">
        <v>2</v>
      </c>
      <c r="F182" s="163">
        <f t="shared" si="14"/>
        <v>196.64</v>
      </c>
      <c r="G182" s="148">
        <f t="shared" si="15"/>
        <v>393.28</v>
      </c>
      <c r="I182" s="172">
        <v>196.64</v>
      </c>
      <c r="J182" s="166">
        <f t="shared" si="11"/>
        <v>196.63320631521094</v>
      </c>
    </row>
    <row r="183" spans="1:10" s="144" customFormat="1" ht="15.75" thickBot="1">
      <c r="A183" s="577"/>
      <c r="B183" s="578"/>
      <c r="C183" s="578"/>
      <c r="D183" s="578"/>
      <c r="E183" s="578"/>
      <c r="F183" s="578"/>
      <c r="G183" s="167"/>
      <c r="I183" s="172"/>
      <c r="J183" s="166"/>
    </row>
    <row r="184" spans="1:10" s="81" customFormat="1" ht="15.75" thickBot="1">
      <c r="A184" s="89"/>
      <c r="B184" s="86"/>
      <c r="C184" s="89"/>
      <c r="D184" s="89"/>
      <c r="E184" s="89"/>
      <c r="F184" s="89"/>
      <c r="G184" s="112"/>
      <c r="I184" s="172"/>
      <c r="J184" s="133"/>
    </row>
    <row r="185" spans="1:10" s="139" customFormat="1" ht="15" customHeight="1">
      <c r="A185" s="583">
        <v>14</v>
      </c>
      <c r="B185" s="584"/>
      <c r="C185" s="134" t="s">
        <v>113</v>
      </c>
      <c r="D185" s="135"/>
      <c r="E185" s="137"/>
      <c r="F185" s="137"/>
      <c r="G185" s="248">
        <f>SUM(G186:G190)</f>
        <v>44503.6999</v>
      </c>
      <c r="I185" s="172"/>
      <c r="J185" s="166"/>
    </row>
    <row r="186" spans="1:10" s="144" customFormat="1" ht="15">
      <c r="A186" s="149">
        <v>1401</v>
      </c>
      <c r="B186" s="173"/>
      <c r="C186" s="141" t="s">
        <v>29</v>
      </c>
      <c r="D186" s="216" t="s">
        <v>27</v>
      </c>
      <c r="E186" s="147"/>
      <c r="F186" s="147"/>
      <c r="G186" s="148"/>
      <c r="I186" s="172"/>
      <c r="J186" s="166"/>
    </row>
    <row r="187" spans="1:10" s="165" customFormat="1" ht="34.5" customHeight="1">
      <c r="A187" s="159">
        <v>1402</v>
      </c>
      <c r="B187" s="11">
        <v>190106</v>
      </c>
      <c r="C187" s="270" t="s">
        <v>100</v>
      </c>
      <c r="D187" s="161" t="s">
        <v>6</v>
      </c>
      <c r="E187" s="163">
        <v>763.19</v>
      </c>
      <c r="F187" s="163">
        <f>I187</f>
        <v>23.21</v>
      </c>
      <c r="G187" s="164">
        <f>E187*F187</f>
        <v>17713.639900000002</v>
      </c>
      <c r="I187" s="288">
        <v>23.21</v>
      </c>
      <c r="J187" s="166">
        <f t="shared" si="11"/>
        <v>23.209198121318384</v>
      </c>
    </row>
    <row r="188" spans="1:10" s="144" customFormat="1" ht="15">
      <c r="A188" s="149">
        <v>1403</v>
      </c>
      <c r="B188" s="173"/>
      <c r="C188" s="141" t="s">
        <v>28</v>
      </c>
      <c r="D188" s="12" t="s">
        <v>27</v>
      </c>
      <c r="E188" s="163"/>
      <c r="F188" s="257"/>
      <c r="G188" s="148"/>
      <c r="I188" s="172"/>
      <c r="J188" s="166"/>
    </row>
    <row r="189" spans="1:10" s="144" customFormat="1" ht="45">
      <c r="A189" s="159">
        <v>1404</v>
      </c>
      <c r="B189" s="12">
        <v>190601</v>
      </c>
      <c r="C189" s="150" t="s">
        <v>148</v>
      </c>
      <c r="D189" s="12" t="s">
        <v>7</v>
      </c>
      <c r="E189" s="11">
        <v>281.52</v>
      </c>
      <c r="F189" s="163">
        <f>I189</f>
        <v>30.74</v>
      </c>
      <c r="G189" s="148">
        <f>E189*F189</f>
        <v>8653.924799999999</v>
      </c>
      <c r="I189" s="172">
        <v>30.74</v>
      </c>
      <c r="J189" s="166">
        <f t="shared" si="11"/>
        <v>30.738937968519046</v>
      </c>
    </row>
    <row r="190" spans="1:10" s="144" customFormat="1" ht="30">
      <c r="A190" s="149">
        <v>1405</v>
      </c>
      <c r="B190" s="11">
        <v>190602</v>
      </c>
      <c r="C190" s="150" t="s">
        <v>149</v>
      </c>
      <c r="D190" s="12" t="s">
        <v>6</v>
      </c>
      <c r="E190" s="142">
        <v>525.99</v>
      </c>
      <c r="F190" s="163">
        <f>I190</f>
        <v>34.48</v>
      </c>
      <c r="G190" s="148">
        <f>E190*F190</f>
        <v>18136.135199999997</v>
      </c>
      <c r="I190" s="172">
        <v>34.48</v>
      </c>
      <c r="J190" s="166">
        <f t="shared" si="11"/>
        <v>34.47880875584049</v>
      </c>
    </row>
    <row r="191" spans="1:10" s="144" customFormat="1" ht="15.75" thickBot="1">
      <c r="A191" s="577"/>
      <c r="B191" s="578"/>
      <c r="C191" s="578"/>
      <c r="D191" s="578"/>
      <c r="E191" s="578"/>
      <c r="F191" s="578"/>
      <c r="G191" s="167"/>
      <c r="I191" s="172"/>
      <c r="J191" s="166"/>
    </row>
    <row r="192" spans="1:10" s="81" customFormat="1" ht="15.75" thickBot="1">
      <c r="A192" s="89"/>
      <c r="B192" s="86"/>
      <c r="C192" s="89"/>
      <c r="D192" s="89"/>
      <c r="E192" s="89"/>
      <c r="F192" s="89"/>
      <c r="G192" s="112"/>
      <c r="I192" s="172"/>
      <c r="J192" s="133"/>
    </row>
    <row r="193" spans="1:10" s="144" customFormat="1" ht="15.75" customHeight="1">
      <c r="A193" s="597">
        <v>15</v>
      </c>
      <c r="B193" s="598"/>
      <c r="C193" s="271" t="s">
        <v>20</v>
      </c>
      <c r="D193" s="272"/>
      <c r="E193" s="273"/>
      <c r="F193" s="273"/>
      <c r="G193" s="248">
        <f>SUM(G194:G206)</f>
        <v>40902.946899999995</v>
      </c>
      <c r="I193" s="172"/>
      <c r="J193" s="166"/>
    </row>
    <row r="194" spans="1:10" s="144" customFormat="1" ht="15.75" customHeight="1">
      <c r="A194" s="254">
        <v>1501</v>
      </c>
      <c r="B194" s="274"/>
      <c r="C194" s="223" t="s">
        <v>114</v>
      </c>
      <c r="D194" s="275"/>
      <c r="E194" s="267"/>
      <c r="F194" s="267"/>
      <c r="G194" s="276"/>
      <c r="I194" s="172"/>
      <c r="J194" s="166"/>
    </row>
    <row r="195" spans="1:10" s="144" customFormat="1" ht="15">
      <c r="A195" s="254">
        <v>1502</v>
      </c>
      <c r="B195" s="12">
        <v>71105</v>
      </c>
      <c r="C195" s="277" t="s">
        <v>118</v>
      </c>
      <c r="D195" s="12" t="s">
        <v>6</v>
      </c>
      <c r="E195" s="142">
        <v>24.45</v>
      </c>
      <c r="F195" s="163">
        <f>I195</f>
        <v>285.9</v>
      </c>
      <c r="G195" s="184">
        <f>E195*F195</f>
        <v>6990.254999999999</v>
      </c>
      <c r="I195" s="172">
        <v>285.9</v>
      </c>
      <c r="J195" s="166">
        <f t="shared" si="11"/>
        <v>285.89012248534794</v>
      </c>
    </row>
    <row r="196" spans="1:10" s="144" customFormat="1" ht="15">
      <c r="A196" s="254">
        <v>1504</v>
      </c>
      <c r="B196" s="12"/>
      <c r="C196" s="245" t="s">
        <v>117</v>
      </c>
      <c r="D196" s="12"/>
      <c r="E196" s="142"/>
      <c r="F196" s="142"/>
      <c r="G196" s="184"/>
      <c r="I196" s="172"/>
      <c r="J196" s="166"/>
    </row>
    <row r="197" spans="1:10" s="144" customFormat="1" ht="30">
      <c r="A197" s="254">
        <v>1505</v>
      </c>
      <c r="B197" s="12">
        <v>71107</v>
      </c>
      <c r="C197" s="277" t="s">
        <v>119</v>
      </c>
      <c r="D197" s="12" t="s">
        <v>6</v>
      </c>
      <c r="E197" s="142">
        <v>6.3</v>
      </c>
      <c r="F197" s="163">
        <f>I197</f>
        <v>659.23</v>
      </c>
      <c r="G197" s="184">
        <f>E197*F197</f>
        <v>4153.149</v>
      </c>
      <c r="I197" s="172">
        <v>659.23</v>
      </c>
      <c r="J197" s="166">
        <f t="shared" si="11"/>
        <v>659.2072243652183</v>
      </c>
    </row>
    <row r="198" spans="1:10" s="144" customFormat="1" ht="15">
      <c r="A198" s="254">
        <v>1506</v>
      </c>
      <c r="B198" s="12"/>
      <c r="C198" s="223" t="s">
        <v>115</v>
      </c>
      <c r="D198" s="146"/>
      <c r="E198" s="142"/>
      <c r="F198" s="142"/>
      <c r="G198" s="184"/>
      <c r="I198" s="172"/>
      <c r="J198" s="166"/>
    </row>
    <row r="199" spans="1:10" s="144" customFormat="1" ht="30">
      <c r="A199" s="254">
        <v>1507</v>
      </c>
      <c r="B199" s="12">
        <v>210301</v>
      </c>
      <c r="C199" s="277" t="s">
        <v>116</v>
      </c>
      <c r="D199" s="12" t="s">
        <v>7</v>
      </c>
      <c r="E199" s="142">
        <v>4</v>
      </c>
      <c r="F199" s="163">
        <f>I199</f>
        <v>268.24</v>
      </c>
      <c r="G199" s="184">
        <f>E199*F199</f>
        <v>1072.96</v>
      </c>
      <c r="I199" s="172">
        <v>268.24</v>
      </c>
      <c r="J199" s="166">
        <f t="shared" si="11"/>
        <v>268.2307326179424</v>
      </c>
    </row>
    <row r="200" spans="1:10" s="179" customFormat="1" ht="15">
      <c r="A200" s="254">
        <v>1508</v>
      </c>
      <c r="B200" s="263"/>
      <c r="C200" s="223" t="s">
        <v>35</v>
      </c>
      <c r="D200" s="182"/>
      <c r="E200" s="183"/>
      <c r="F200" s="190"/>
      <c r="G200" s="184"/>
      <c r="I200" s="209"/>
      <c r="J200" s="166"/>
    </row>
    <row r="201" spans="1:10" s="185" customFormat="1" ht="45">
      <c r="A201" s="254">
        <v>1509</v>
      </c>
      <c r="B201" s="12">
        <v>200711</v>
      </c>
      <c r="C201" s="189" t="s">
        <v>106</v>
      </c>
      <c r="D201" s="182" t="s">
        <v>6</v>
      </c>
      <c r="E201" s="204">
        <v>73.98</v>
      </c>
      <c r="F201" s="163">
        <f>I201</f>
        <v>212.83</v>
      </c>
      <c r="G201" s="184">
        <f>E201*F201</f>
        <v>15745.163400000001</v>
      </c>
      <c r="I201" s="289">
        <v>212.83</v>
      </c>
      <c r="J201" s="166">
        <f aca="true" t="shared" si="16" ref="J201:J206">(I201/1.309045226)*(1+$B$5)</f>
        <v>212.822646969418</v>
      </c>
    </row>
    <row r="202" spans="1:10" s="185" customFormat="1" ht="15">
      <c r="A202" s="254">
        <v>1510</v>
      </c>
      <c r="B202" s="263"/>
      <c r="C202" s="256" t="s">
        <v>75</v>
      </c>
      <c r="D202" s="12" t="s">
        <v>27</v>
      </c>
      <c r="E202" s="204"/>
      <c r="F202" s="278"/>
      <c r="G202" s="184"/>
      <c r="I202" s="289"/>
      <c r="J202" s="166"/>
    </row>
    <row r="203" spans="1:10" s="185" customFormat="1" ht="15">
      <c r="A203" s="254">
        <v>1511</v>
      </c>
      <c r="B203" s="216">
        <v>170220</v>
      </c>
      <c r="C203" s="279" t="s">
        <v>150</v>
      </c>
      <c r="D203" s="182" t="s">
        <v>6</v>
      </c>
      <c r="E203" s="204">
        <v>5.8</v>
      </c>
      <c r="F203" s="163">
        <f>I203</f>
        <v>361.4</v>
      </c>
      <c r="G203" s="184">
        <f>E203*F203</f>
        <v>2096.12</v>
      </c>
      <c r="I203" s="289">
        <v>361.4</v>
      </c>
      <c r="J203" s="166">
        <f t="shared" si="16"/>
        <v>361.3875140475857</v>
      </c>
    </row>
    <row r="204" spans="1:10" s="185" customFormat="1" ht="30">
      <c r="A204" s="254">
        <v>1512</v>
      </c>
      <c r="B204" s="258">
        <v>50205</v>
      </c>
      <c r="C204" s="203" t="s">
        <v>101</v>
      </c>
      <c r="D204" s="182" t="s">
        <v>6</v>
      </c>
      <c r="E204" s="204">
        <v>22.32</v>
      </c>
      <c r="F204" s="163">
        <f>I204</f>
        <v>452.27</v>
      </c>
      <c r="G204" s="184">
        <f>E204*F204</f>
        <v>10094.6664</v>
      </c>
      <c r="I204" s="289">
        <v>452.27</v>
      </c>
      <c r="J204" s="166">
        <f t="shared" si="16"/>
        <v>452.2543745940829</v>
      </c>
    </row>
    <row r="205" spans="1:10" s="165" customFormat="1" ht="15">
      <c r="A205" s="254">
        <v>1513</v>
      </c>
      <c r="B205" s="263"/>
      <c r="C205" s="223" t="s">
        <v>23</v>
      </c>
      <c r="D205" s="182"/>
      <c r="E205" s="183"/>
      <c r="F205" s="183"/>
      <c r="G205" s="184"/>
      <c r="I205" s="288"/>
      <c r="J205" s="166"/>
    </row>
    <row r="206" spans="1:10" s="185" customFormat="1" ht="12" customHeight="1">
      <c r="A206" s="254">
        <v>1514</v>
      </c>
      <c r="B206" s="216">
        <v>200402</v>
      </c>
      <c r="C206" s="150" t="s">
        <v>151</v>
      </c>
      <c r="D206" s="182" t="s">
        <v>6</v>
      </c>
      <c r="E206" s="183">
        <v>728.77</v>
      </c>
      <c r="F206" s="163">
        <f>I206</f>
        <v>1.03</v>
      </c>
      <c r="G206" s="184">
        <f>E206*F206</f>
        <v>750.6331</v>
      </c>
      <c r="I206" s="289">
        <v>1.03</v>
      </c>
      <c r="J206" s="166">
        <f t="shared" si="16"/>
        <v>1.0299644146901308</v>
      </c>
    </row>
    <row r="207" spans="1:10" s="185" customFormat="1" ht="12" customHeight="1" thickBot="1">
      <c r="A207" s="280"/>
      <c r="B207" s="281"/>
      <c r="C207" s="282"/>
      <c r="D207" s="283"/>
      <c r="E207" s="284"/>
      <c r="F207" s="285"/>
      <c r="G207" s="286"/>
      <c r="I207" s="289"/>
      <c r="J207" s="166"/>
    </row>
    <row r="208" spans="1:10" s="81" customFormat="1" ht="15">
      <c r="A208" s="113"/>
      <c r="B208" s="114"/>
      <c r="C208" s="115"/>
      <c r="D208" s="115"/>
      <c r="E208" s="115"/>
      <c r="F208" s="115"/>
      <c r="G208" s="116"/>
      <c r="I208" s="172"/>
      <c r="J208" s="133"/>
    </row>
    <row r="209" spans="1:10" s="81" customFormat="1" ht="19.5" customHeight="1">
      <c r="A209" s="594" t="s">
        <v>71</v>
      </c>
      <c r="B209" s="595"/>
      <c r="C209" s="595"/>
      <c r="D209" s="595"/>
      <c r="E209" s="595"/>
      <c r="F209" s="596"/>
      <c r="G209" s="117">
        <f>G193+G185+G176+G170+G132+G97+G89+G84+G73+G59+G48+G33+G24+G16+G9</f>
        <v>871197.6577178338</v>
      </c>
      <c r="I209" s="172"/>
      <c r="J209" s="133"/>
    </row>
    <row r="210" spans="1:9" s="25" customFormat="1" ht="12">
      <c r="A210" s="27"/>
      <c r="B210" s="28"/>
      <c r="C210" s="26"/>
      <c r="D210" s="29"/>
      <c r="E210" s="30"/>
      <c r="F210" s="30"/>
      <c r="G210" s="30"/>
      <c r="I210" s="210"/>
    </row>
    <row r="211" spans="1:9" s="25" customFormat="1" ht="12">
      <c r="A211" s="27"/>
      <c r="B211" s="28"/>
      <c r="C211" s="26"/>
      <c r="D211" s="29"/>
      <c r="E211" s="30"/>
      <c r="F211" s="30"/>
      <c r="G211" s="30"/>
      <c r="I211" s="210"/>
    </row>
    <row r="212" spans="1:9" s="25" customFormat="1" ht="12">
      <c r="A212" s="27"/>
      <c r="B212" s="28"/>
      <c r="C212" s="26"/>
      <c r="D212" s="29"/>
      <c r="E212" s="30"/>
      <c r="F212" s="30"/>
      <c r="G212" s="31" t="s">
        <v>422</v>
      </c>
      <c r="I212" s="210"/>
    </row>
    <row r="213" spans="1:9" s="25" customFormat="1" ht="12">
      <c r="A213" s="27"/>
      <c r="B213" s="28"/>
      <c r="C213" s="26"/>
      <c r="D213" s="29"/>
      <c r="E213" s="30"/>
      <c r="F213" s="30"/>
      <c r="G213" s="31"/>
      <c r="I213" s="210"/>
    </row>
    <row r="214" spans="1:9" s="25" customFormat="1" ht="12">
      <c r="A214" s="27"/>
      <c r="B214" s="28"/>
      <c r="C214" s="26"/>
      <c r="D214" s="29"/>
      <c r="E214" s="30"/>
      <c r="F214" s="30"/>
      <c r="G214" s="31"/>
      <c r="I214" s="210"/>
    </row>
    <row r="215" spans="1:9" s="25" customFormat="1" ht="12">
      <c r="A215" s="27"/>
      <c r="B215" s="28"/>
      <c r="C215" s="26"/>
      <c r="D215" s="29"/>
      <c r="E215" s="30"/>
      <c r="F215" s="30"/>
      <c r="G215" s="31"/>
      <c r="I215" s="210"/>
    </row>
    <row r="216" spans="1:9" s="25" customFormat="1" ht="12">
      <c r="A216" s="27"/>
      <c r="B216" s="28"/>
      <c r="C216" s="26"/>
      <c r="D216" s="29"/>
      <c r="E216" s="30"/>
      <c r="F216" s="30"/>
      <c r="G216" s="31"/>
      <c r="I216" s="210"/>
    </row>
    <row r="217" spans="1:9" s="25" customFormat="1" ht="12">
      <c r="A217" s="27"/>
      <c r="B217" s="28"/>
      <c r="C217" s="26"/>
      <c r="D217" s="29"/>
      <c r="E217" s="30"/>
      <c r="F217" s="30"/>
      <c r="G217" s="31"/>
      <c r="I217" s="210"/>
    </row>
    <row r="218" spans="1:9" s="25" customFormat="1" ht="12">
      <c r="A218" s="27"/>
      <c r="B218" s="28"/>
      <c r="C218" s="26"/>
      <c r="D218" s="29"/>
      <c r="E218" s="30"/>
      <c r="F218" s="30"/>
      <c r="G218" s="30"/>
      <c r="I218" s="210"/>
    </row>
    <row r="219" spans="1:9" s="25" customFormat="1" ht="15">
      <c r="A219" s="27"/>
      <c r="B219" s="28"/>
      <c r="C219" s="26"/>
      <c r="D219" s="38"/>
      <c r="E219" s="39"/>
      <c r="F219" s="39"/>
      <c r="G219" s="30"/>
      <c r="I219" s="210"/>
    </row>
    <row r="220" spans="1:9" s="25" customFormat="1" ht="15" customHeight="1">
      <c r="A220" s="27"/>
      <c r="B220" s="28"/>
      <c r="C220" s="26"/>
      <c r="D220" s="562" t="s">
        <v>152</v>
      </c>
      <c r="E220" s="562"/>
      <c r="F220" s="562"/>
      <c r="G220" s="30"/>
      <c r="I220" s="210"/>
    </row>
    <row r="221" spans="1:9" s="25" customFormat="1" ht="15" customHeight="1">
      <c r="A221" s="27"/>
      <c r="B221" s="28"/>
      <c r="C221" s="26"/>
      <c r="D221" s="563" t="s">
        <v>153</v>
      </c>
      <c r="E221" s="563"/>
      <c r="F221" s="563"/>
      <c r="G221" s="30"/>
      <c r="I221" s="210"/>
    </row>
    <row r="222" spans="4:6" ht="15" customHeight="1">
      <c r="D222" s="564" t="s">
        <v>154</v>
      </c>
      <c r="E222" s="564"/>
      <c r="F222" s="564"/>
    </row>
    <row r="225" ht="12">
      <c r="G225" s="22"/>
    </row>
  </sheetData>
  <sheetProtection/>
  <mergeCells count="40">
    <mergeCell ref="A1:G1"/>
    <mergeCell ref="A33:B33"/>
    <mergeCell ref="A9:B9"/>
    <mergeCell ref="A31:F31"/>
    <mergeCell ref="A209:F209"/>
    <mergeCell ref="A130:F130"/>
    <mergeCell ref="A183:F183"/>
    <mergeCell ref="A87:F87"/>
    <mergeCell ref="A185:B185"/>
    <mergeCell ref="A193:B193"/>
    <mergeCell ref="A170:B170"/>
    <mergeCell ref="A176:B176"/>
    <mergeCell ref="A191:F191"/>
    <mergeCell ref="A174:F174"/>
    <mergeCell ref="A46:F46"/>
    <mergeCell ref="A16:B16"/>
    <mergeCell ref="A24:B24"/>
    <mergeCell ref="A168:F168"/>
    <mergeCell ref="A132:B132"/>
    <mergeCell ref="A57:F57"/>
    <mergeCell ref="A22:F22"/>
    <mergeCell ref="A71:F71"/>
    <mergeCell ref="A84:B84"/>
    <mergeCell ref="A89:B89"/>
    <mergeCell ref="A97:B97"/>
    <mergeCell ref="A48:B48"/>
    <mergeCell ref="A59:B59"/>
    <mergeCell ref="A73:B73"/>
    <mergeCell ref="A95:F95"/>
    <mergeCell ref="A82:F82"/>
    <mergeCell ref="D220:F220"/>
    <mergeCell ref="D221:F221"/>
    <mergeCell ref="D222:F222"/>
    <mergeCell ref="F6:F7"/>
    <mergeCell ref="G6:G7"/>
    <mergeCell ref="A6:A7"/>
    <mergeCell ref="B6:B7"/>
    <mergeCell ref="C6:C7"/>
    <mergeCell ref="D6:D7"/>
    <mergeCell ref="E6:E7"/>
  </mergeCells>
  <printOptions horizontalCentered="1"/>
  <pageMargins left="0.5905511811023623" right="0.1968503937007874" top="0.3937007874015748" bottom="0.3937007874015748" header="0.31496062992125984" footer="0.31496062992125984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7"/>
  <sheetViews>
    <sheetView view="pageBreakPreview" zoomScaleSheetLayoutView="100" zoomScalePageLayoutView="0" workbookViewId="0" topLeftCell="A1">
      <selection activeCell="K424" sqref="K424"/>
    </sheetView>
  </sheetViews>
  <sheetFormatPr defaultColWidth="9.140625" defaultRowHeight="15"/>
  <cols>
    <col min="1" max="1" width="9.7109375" style="0" customWidth="1"/>
    <col min="2" max="2" width="2.28125" style="0" customWidth="1"/>
    <col min="3" max="3" width="9.7109375" style="0" customWidth="1"/>
    <col min="4" max="4" width="2.28125" style="0" customWidth="1"/>
    <col min="5" max="5" width="11.140625" style="0" customWidth="1"/>
    <col min="6" max="6" width="2.28125" style="0" customWidth="1"/>
    <col min="7" max="7" width="14.00390625" style="0" customWidth="1"/>
    <col min="8" max="8" width="2.28125" style="0" customWidth="1"/>
    <col min="9" max="10" width="9.7109375" style="0" customWidth="1"/>
    <col min="14" max="14" width="11.421875" style="0" customWidth="1"/>
  </cols>
  <sheetData>
    <row r="1" spans="1:14" ht="4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2" customHeight="1">
      <c r="A2" s="601" t="s">
        <v>190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430"/>
    </row>
    <row r="3" spans="1:14" ht="12" customHeight="1">
      <c r="A3" s="9"/>
      <c r="B3" s="9"/>
      <c r="C3" s="602" t="str">
        <f>PLAN!C2</f>
        <v>PREFEITURA MUNICIPAL DE RIO NOVO DO SUL / ES  </v>
      </c>
      <c r="D3" s="602"/>
      <c r="E3" s="602"/>
      <c r="F3" s="602"/>
      <c r="G3" s="602"/>
      <c r="H3" s="602"/>
      <c r="I3" s="602"/>
      <c r="J3" s="290"/>
      <c r="K3" s="9"/>
      <c r="L3" s="9"/>
      <c r="M3" s="9"/>
      <c r="N3" s="431" t="str">
        <f>PLAN!G2</f>
        <v>SOMA ENGENHARIA E CONSULTORIA LTDA</v>
      </c>
    </row>
    <row r="4" spans="1:14" ht="12" customHeight="1">
      <c r="A4" s="9"/>
      <c r="B4" s="9"/>
      <c r="C4" s="291" t="str">
        <f>PLAN!C3</f>
        <v>OBRA: CONSTRUÇÃO DE QUADRA POLIESPORTIVA    </v>
      </c>
      <c r="D4" s="291"/>
      <c r="E4" s="291"/>
      <c r="F4" s="291"/>
      <c r="G4" s="291"/>
      <c r="H4" s="292"/>
      <c r="I4" s="9"/>
      <c r="J4" s="9"/>
      <c r="K4" s="9"/>
      <c r="L4" s="9"/>
      <c r="M4" s="9"/>
      <c r="N4" s="433" t="str">
        <f>PLAN!G3</f>
        <v>Av. Marechal Deodoro, 131,  Centro - CEP29600-000</v>
      </c>
    </row>
    <row r="5" spans="1:14" ht="12" customHeight="1">
      <c r="A5" s="9"/>
      <c r="B5" s="9"/>
      <c r="C5" s="603" t="str">
        <f>PLAN!C4</f>
        <v>LOCAL: COMUNIDADE ITATAIBA             ÁREA: 728,77m²                        LEIS SOCIAIS:</v>
      </c>
      <c r="D5" s="603"/>
      <c r="E5" s="603"/>
      <c r="F5" s="603"/>
      <c r="G5" s="603"/>
      <c r="H5" s="603"/>
      <c r="I5" s="603"/>
      <c r="J5" s="603"/>
      <c r="K5" s="603"/>
      <c r="L5" s="9"/>
      <c r="M5" s="9"/>
      <c r="N5" s="432" t="str">
        <f>PLAN!G4</f>
        <v>Afonso Claudio/ES  -  Tel:(27)99956-2230</v>
      </c>
    </row>
    <row r="6" ht="6" customHeight="1"/>
    <row r="7" spans="1:14" s="308" customFormat="1" ht="15" customHeight="1">
      <c r="A7" s="434">
        <f>PLAN!A9</f>
        <v>1</v>
      </c>
      <c r="B7" s="293" t="str">
        <f>PLAN!C9</f>
        <v>SERVIÇOS PRELIMINARES</v>
      </c>
      <c r="C7" s="293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s="308" customFormat="1" ht="15" customHeight="1">
      <c r="A8" s="309" t="s">
        <v>196</v>
      </c>
      <c r="B8" s="310"/>
      <c r="C8" s="310"/>
      <c r="D8" s="310"/>
      <c r="E8" s="310"/>
      <c r="F8" s="311"/>
      <c r="G8" s="312"/>
      <c r="H8" s="313"/>
      <c r="I8" s="296"/>
      <c r="J8" s="296"/>
      <c r="K8" s="296"/>
      <c r="L8" s="296"/>
      <c r="M8" s="296"/>
      <c r="N8" s="314"/>
    </row>
    <row r="9" spans="1:14" s="308" customFormat="1" ht="15" customHeight="1">
      <c r="A9" s="298" t="s">
        <v>191</v>
      </c>
      <c r="B9" s="287"/>
      <c r="C9" s="287" t="s">
        <v>197</v>
      </c>
      <c r="D9" s="315"/>
      <c r="E9" s="287" t="s">
        <v>198</v>
      </c>
      <c r="F9" s="315"/>
      <c r="G9" s="287" t="s">
        <v>193</v>
      </c>
      <c r="H9" s="316"/>
      <c r="I9" s="301"/>
      <c r="J9" s="301"/>
      <c r="K9" s="301"/>
      <c r="L9" s="301"/>
      <c r="M9" s="301"/>
      <c r="N9" s="317"/>
    </row>
    <row r="10" spans="1:14" s="308" customFormat="1" ht="15" customHeight="1">
      <c r="A10" s="298">
        <v>1</v>
      </c>
      <c r="B10" s="318" t="s">
        <v>199</v>
      </c>
      <c r="C10" s="319">
        <v>29</v>
      </c>
      <c r="D10" s="318" t="s">
        <v>199</v>
      </c>
      <c r="E10" s="319">
        <v>25.13</v>
      </c>
      <c r="F10" s="320" t="s">
        <v>195</v>
      </c>
      <c r="G10" s="319">
        <f>C10*E10*A10</f>
        <v>728.77</v>
      </c>
      <c r="H10" s="316"/>
      <c r="I10" s="301"/>
      <c r="J10" s="301"/>
      <c r="K10" s="301"/>
      <c r="L10" s="301"/>
      <c r="M10" s="301"/>
      <c r="N10" s="317"/>
    </row>
    <row r="11" spans="1:14" s="308" customFormat="1" ht="15" customHeight="1">
      <c r="A11" s="599" t="s">
        <v>200</v>
      </c>
      <c r="B11" s="600"/>
      <c r="C11" s="600"/>
      <c r="D11" s="600"/>
      <c r="E11" s="600"/>
      <c r="F11" s="321" t="s">
        <v>195</v>
      </c>
      <c r="G11" s="322">
        <f>SUM(G10:G10)</f>
        <v>728.77</v>
      </c>
      <c r="H11" s="316"/>
      <c r="I11" s="301"/>
      <c r="J11" s="301"/>
      <c r="K11" s="301"/>
      <c r="L11" s="301"/>
      <c r="M11" s="301"/>
      <c r="N11" s="317"/>
    </row>
    <row r="12" spans="1:14" s="308" customFormat="1" ht="15" customHeight="1">
      <c r="A12" s="323"/>
      <c r="B12" s="324"/>
      <c r="C12" s="324"/>
      <c r="D12" s="324"/>
      <c r="E12" s="324"/>
      <c r="F12" s="315"/>
      <c r="G12" s="325"/>
      <c r="H12" s="316"/>
      <c r="I12" s="301"/>
      <c r="J12" s="301"/>
      <c r="K12" s="301"/>
      <c r="L12" s="301"/>
      <c r="M12" s="301"/>
      <c r="N12" s="317"/>
    </row>
    <row r="13" spans="1:14" s="308" customFormat="1" ht="15" customHeight="1">
      <c r="A13" s="326" t="s">
        <v>201</v>
      </c>
      <c r="B13" s="327"/>
      <c r="C13" s="327"/>
      <c r="D13" s="327"/>
      <c r="E13" s="327"/>
      <c r="F13" s="321"/>
      <c r="G13" s="328"/>
      <c r="H13" s="316"/>
      <c r="I13" s="301"/>
      <c r="J13" s="301"/>
      <c r="K13" s="301"/>
      <c r="L13" s="301"/>
      <c r="M13" s="301"/>
      <c r="N13" s="317"/>
    </row>
    <row r="14" spans="1:14" s="308" customFormat="1" ht="15" customHeight="1">
      <c r="A14" s="298" t="s">
        <v>191</v>
      </c>
      <c r="B14" s="287"/>
      <c r="C14" s="287" t="s">
        <v>197</v>
      </c>
      <c r="D14" s="301"/>
      <c r="E14" s="287" t="s">
        <v>202</v>
      </c>
      <c r="F14" s="315"/>
      <c r="G14" s="287" t="s">
        <v>193</v>
      </c>
      <c r="H14" s="316"/>
      <c r="I14" s="301"/>
      <c r="J14" s="301"/>
      <c r="K14" s="301"/>
      <c r="L14" s="301"/>
      <c r="M14" s="301"/>
      <c r="N14" s="317"/>
    </row>
    <row r="15" spans="1:14" s="308" customFormat="1" ht="15" customHeight="1">
      <c r="A15" s="298">
        <v>1</v>
      </c>
      <c r="B15" s="318" t="s">
        <v>199</v>
      </c>
      <c r="C15" s="319">
        <v>4</v>
      </c>
      <c r="D15" s="318" t="s">
        <v>199</v>
      </c>
      <c r="E15" s="329">
        <v>2</v>
      </c>
      <c r="F15" s="320" t="s">
        <v>195</v>
      </c>
      <c r="G15" s="319">
        <f>A15*C15*E15</f>
        <v>8</v>
      </c>
      <c r="H15" s="316"/>
      <c r="I15" s="301"/>
      <c r="J15" s="301"/>
      <c r="K15" s="301"/>
      <c r="L15" s="301"/>
      <c r="M15" s="301"/>
      <c r="N15" s="317"/>
    </row>
    <row r="16" spans="1:14" s="308" customFormat="1" ht="15" customHeight="1">
      <c r="A16" s="604" t="s">
        <v>200</v>
      </c>
      <c r="B16" s="605"/>
      <c r="C16" s="605"/>
      <c r="D16" s="330"/>
      <c r="E16" s="330"/>
      <c r="F16" s="331" t="s">
        <v>195</v>
      </c>
      <c r="G16" s="332">
        <f>SUM(G15:G15)</f>
        <v>8</v>
      </c>
      <c r="H16" s="333"/>
      <c r="I16" s="330"/>
      <c r="J16" s="330"/>
      <c r="K16" s="330"/>
      <c r="L16" s="330"/>
      <c r="M16" s="330"/>
      <c r="N16" s="334"/>
    </row>
    <row r="17" spans="1:14" s="308" customFormat="1" ht="15" customHeight="1">
      <c r="A17" s="324"/>
      <c r="B17" s="324"/>
      <c r="C17" s="324"/>
      <c r="D17" s="324"/>
      <c r="E17" s="324"/>
      <c r="F17" s="315"/>
      <c r="G17" s="325"/>
      <c r="H17" s="316"/>
      <c r="I17" s="301"/>
      <c r="J17" s="301"/>
      <c r="K17" s="301"/>
      <c r="L17" s="301"/>
      <c r="M17" s="301"/>
      <c r="N17" s="301"/>
    </row>
    <row r="18" spans="1:14" s="308" customFormat="1" ht="15" customHeight="1">
      <c r="A18" s="434">
        <f>PLAN!A16</f>
        <v>2</v>
      </c>
      <c r="B18" s="293" t="str">
        <f>PLAN!C16</f>
        <v>MOVIMENTO DE TERRA</v>
      </c>
      <c r="C18" s="293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</row>
    <row r="19" spans="1:14" s="539" customFormat="1" ht="15" customHeight="1">
      <c r="A19" s="552" t="s">
        <v>454</v>
      </c>
      <c r="B19" s="553"/>
      <c r="C19" s="553"/>
      <c r="D19" s="553"/>
      <c r="E19" s="553"/>
      <c r="F19" s="553"/>
      <c r="G19" s="553"/>
      <c r="H19" s="553"/>
      <c r="I19" s="553"/>
      <c r="J19" s="520"/>
      <c r="K19" s="520"/>
      <c r="L19" s="520"/>
      <c r="M19" s="520"/>
      <c r="N19" s="521"/>
    </row>
    <row r="20" spans="1:14" s="539" customFormat="1" ht="15" customHeight="1">
      <c r="A20" s="525" t="s">
        <v>191</v>
      </c>
      <c r="B20" s="360"/>
      <c r="C20" s="360" t="s">
        <v>458</v>
      </c>
      <c r="D20" s="360"/>
      <c r="E20" s="360" t="s">
        <v>459</v>
      </c>
      <c r="F20" s="360"/>
      <c r="G20" s="360" t="s">
        <v>460</v>
      </c>
      <c r="H20" s="360"/>
      <c r="I20" s="360" t="s">
        <v>223</v>
      </c>
      <c r="J20" s="365"/>
      <c r="K20" s="365"/>
      <c r="L20" s="365"/>
      <c r="M20" s="355"/>
      <c r="N20" s="482"/>
    </row>
    <row r="21" spans="1:14" s="539" customFormat="1" ht="15" customHeight="1">
      <c r="A21" s="554">
        <v>4</v>
      </c>
      <c r="B21" s="543" t="s">
        <v>199</v>
      </c>
      <c r="C21" s="544">
        <v>1.7</v>
      </c>
      <c r="D21" s="545" t="s">
        <v>199</v>
      </c>
      <c r="E21" s="544">
        <v>1.7</v>
      </c>
      <c r="F21" s="545" t="s">
        <v>199</v>
      </c>
      <c r="G21" s="544">
        <v>1.6</v>
      </c>
      <c r="H21" s="360" t="s">
        <v>195</v>
      </c>
      <c r="I21" s="544">
        <f aca="true" t="shared" si="0" ref="I21:I28">A21*C21*E21*G21</f>
        <v>18.496</v>
      </c>
      <c r="J21" s="355" t="s">
        <v>449</v>
      </c>
      <c r="K21" s="355"/>
      <c r="L21" s="365"/>
      <c r="M21" s="355"/>
      <c r="N21" s="482"/>
    </row>
    <row r="22" spans="1:14" s="539" customFormat="1" ht="15" customHeight="1">
      <c r="A22" s="554">
        <v>3</v>
      </c>
      <c r="B22" s="543" t="s">
        <v>199</v>
      </c>
      <c r="C22" s="544">
        <v>1.9</v>
      </c>
      <c r="D22" s="545" t="s">
        <v>199</v>
      </c>
      <c r="E22" s="544">
        <v>1.9</v>
      </c>
      <c r="F22" s="545" t="s">
        <v>199</v>
      </c>
      <c r="G22" s="544">
        <v>1.6</v>
      </c>
      <c r="H22" s="360" t="s">
        <v>195</v>
      </c>
      <c r="I22" s="544">
        <f t="shared" si="0"/>
        <v>17.328</v>
      </c>
      <c r="J22" s="355" t="s">
        <v>449</v>
      </c>
      <c r="K22" s="365"/>
      <c r="L22" s="365"/>
      <c r="M22" s="355"/>
      <c r="N22" s="482"/>
    </row>
    <row r="23" spans="1:14" s="539" customFormat="1" ht="15" customHeight="1">
      <c r="A23" s="554">
        <v>2</v>
      </c>
      <c r="B23" s="543" t="s">
        <v>199</v>
      </c>
      <c r="C23" s="544">
        <v>1.8</v>
      </c>
      <c r="D23" s="545" t="s">
        <v>199</v>
      </c>
      <c r="E23" s="544">
        <v>1.8</v>
      </c>
      <c r="F23" s="545" t="s">
        <v>199</v>
      </c>
      <c r="G23" s="544">
        <v>1.6</v>
      </c>
      <c r="H23" s="360" t="s">
        <v>195</v>
      </c>
      <c r="I23" s="544">
        <f t="shared" si="0"/>
        <v>10.368000000000002</v>
      </c>
      <c r="J23" s="355" t="s">
        <v>449</v>
      </c>
      <c r="K23" s="365"/>
      <c r="L23" s="365"/>
      <c r="M23" s="355"/>
      <c r="N23" s="482"/>
    </row>
    <row r="24" spans="1:14" s="539" customFormat="1" ht="15" customHeight="1">
      <c r="A24" s="554">
        <v>2</v>
      </c>
      <c r="B24" s="543" t="s">
        <v>199</v>
      </c>
      <c r="C24" s="544">
        <v>2</v>
      </c>
      <c r="D24" s="545" t="s">
        <v>199</v>
      </c>
      <c r="E24" s="544">
        <v>2</v>
      </c>
      <c r="F24" s="545" t="s">
        <v>199</v>
      </c>
      <c r="G24" s="544">
        <v>1.6</v>
      </c>
      <c r="H24" s="360" t="s">
        <v>195</v>
      </c>
      <c r="I24" s="544">
        <f t="shared" si="0"/>
        <v>12.8</v>
      </c>
      <c r="J24" s="355" t="s">
        <v>449</v>
      </c>
      <c r="K24" s="365"/>
      <c r="L24" s="365"/>
      <c r="M24" s="355"/>
      <c r="N24" s="482"/>
    </row>
    <row r="25" spans="1:14" s="539" customFormat="1" ht="15" customHeight="1">
      <c r="A25" s="554">
        <v>3</v>
      </c>
      <c r="B25" s="543" t="s">
        <v>199</v>
      </c>
      <c r="C25" s="544">
        <v>1.6</v>
      </c>
      <c r="D25" s="545" t="s">
        <v>199</v>
      </c>
      <c r="E25" s="544">
        <v>1.6</v>
      </c>
      <c r="F25" s="545" t="s">
        <v>199</v>
      </c>
      <c r="G25" s="544">
        <v>1.6</v>
      </c>
      <c r="H25" s="360" t="s">
        <v>195</v>
      </c>
      <c r="I25" s="544">
        <f t="shared" si="0"/>
        <v>12.288000000000004</v>
      </c>
      <c r="J25" s="355" t="s">
        <v>449</v>
      </c>
      <c r="K25" s="365"/>
      <c r="L25" s="365"/>
      <c r="M25" s="355"/>
      <c r="N25" s="482"/>
    </row>
    <row r="26" spans="1:14" s="539" customFormat="1" ht="15" customHeight="1">
      <c r="A26" s="554">
        <v>2</v>
      </c>
      <c r="B26" s="543" t="s">
        <v>199</v>
      </c>
      <c r="C26" s="544">
        <v>3.6</v>
      </c>
      <c r="D26" s="545" t="s">
        <v>199</v>
      </c>
      <c r="E26" s="544">
        <v>3.6</v>
      </c>
      <c r="F26" s="545" t="s">
        <v>199</v>
      </c>
      <c r="G26" s="544">
        <v>1.6</v>
      </c>
      <c r="H26" s="360" t="s">
        <v>195</v>
      </c>
      <c r="I26" s="544">
        <f>A26*C26*E26*G26</f>
        <v>41.47200000000001</v>
      </c>
      <c r="J26" s="355" t="s">
        <v>450</v>
      </c>
      <c r="K26" s="365"/>
      <c r="L26" s="365"/>
      <c r="M26" s="355"/>
      <c r="N26" s="482"/>
    </row>
    <row r="27" spans="1:14" s="539" customFormat="1" ht="15" customHeight="1">
      <c r="A27" s="554">
        <v>2</v>
      </c>
      <c r="B27" s="543" t="s">
        <v>199</v>
      </c>
      <c r="C27" s="544">
        <v>1.3</v>
      </c>
      <c r="D27" s="545" t="s">
        <v>199</v>
      </c>
      <c r="E27" s="544">
        <v>1.3</v>
      </c>
      <c r="F27" s="545" t="s">
        <v>199</v>
      </c>
      <c r="G27" s="544">
        <v>1.6</v>
      </c>
      <c r="H27" s="360" t="s">
        <v>195</v>
      </c>
      <c r="I27" s="544">
        <f t="shared" si="0"/>
        <v>5.408000000000001</v>
      </c>
      <c r="J27" s="355" t="s">
        <v>450</v>
      </c>
      <c r="K27" s="365"/>
      <c r="L27" s="365"/>
      <c r="M27" s="355"/>
      <c r="N27" s="482"/>
    </row>
    <row r="28" spans="1:14" s="539" customFormat="1" ht="15" customHeight="1">
      <c r="A28" s="554">
        <v>2</v>
      </c>
      <c r="B28" s="543" t="s">
        <v>199</v>
      </c>
      <c r="C28" s="544">
        <v>1.4</v>
      </c>
      <c r="D28" s="545" t="s">
        <v>199</v>
      </c>
      <c r="E28" s="544">
        <v>1.4</v>
      </c>
      <c r="F28" s="545" t="s">
        <v>199</v>
      </c>
      <c r="G28" s="544">
        <v>1.6</v>
      </c>
      <c r="H28" s="360" t="s">
        <v>195</v>
      </c>
      <c r="I28" s="544">
        <f t="shared" si="0"/>
        <v>6.271999999999999</v>
      </c>
      <c r="J28" s="355" t="s">
        <v>450</v>
      </c>
      <c r="K28" s="365"/>
      <c r="L28" s="365"/>
      <c r="M28" s="355"/>
      <c r="N28" s="482"/>
    </row>
    <row r="29" spans="1:14" s="539" customFormat="1" ht="15" customHeight="1">
      <c r="A29" s="554">
        <v>1</v>
      </c>
      <c r="B29" s="543" t="s">
        <v>199</v>
      </c>
      <c r="C29" s="544">
        <v>6.35</v>
      </c>
      <c r="D29" s="545" t="s">
        <v>199</v>
      </c>
      <c r="E29" s="544">
        <v>1.35</v>
      </c>
      <c r="F29" s="545" t="s">
        <v>199</v>
      </c>
      <c r="G29" s="544">
        <v>1.6</v>
      </c>
      <c r="H29" s="360" t="s">
        <v>195</v>
      </c>
      <c r="I29" s="544">
        <f>A29*C29*E29*G29</f>
        <v>13.716000000000001</v>
      </c>
      <c r="J29" s="355" t="s">
        <v>450</v>
      </c>
      <c r="K29" s="365"/>
      <c r="L29" s="365"/>
      <c r="M29" s="355"/>
      <c r="N29" s="482"/>
    </row>
    <row r="30" spans="1:14" s="539" customFormat="1" ht="15" customHeight="1">
      <c r="A30" s="606" t="s">
        <v>200</v>
      </c>
      <c r="B30" s="607"/>
      <c r="C30" s="607"/>
      <c r="D30" s="607"/>
      <c r="E30" s="607"/>
      <c r="F30" s="607"/>
      <c r="G30" s="607"/>
      <c r="H30" s="546" t="s">
        <v>195</v>
      </c>
      <c r="I30" s="547">
        <f>SUM(I21:I29)</f>
        <v>138.14800000000002</v>
      </c>
      <c r="J30" s="355"/>
      <c r="K30" s="355"/>
      <c r="L30" s="355"/>
      <c r="M30" s="355"/>
      <c r="N30" s="482"/>
    </row>
    <row r="31" spans="1:14" s="308" customFormat="1" ht="15" customHeight="1">
      <c r="A31" s="525"/>
      <c r="B31" s="355"/>
      <c r="C31" s="360"/>
      <c r="D31" s="355"/>
      <c r="E31" s="544"/>
      <c r="F31" s="355"/>
      <c r="G31" s="360"/>
      <c r="H31" s="355"/>
      <c r="I31" s="355"/>
      <c r="J31" s="355"/>
      <c r="K31" s="355"/>
      <c r="L31" s="355"/>
      <c r="M31" s="355"/>
      <c r="N31" s="482"/>
    </row>
    <row r="32" spans="1:14" s="308" customFormat="1" ht="15" customHeight="1">
      <c r="A32" s="555" t="s">
        <v>205</v>
      </c>
      <c r="B32" s="548"/>
      <c r="C32" s="548"/>
      <c r="D32" s="548"/>
      <c r="E32" s="548"/>
      <c r="F32" s="355"/>
      <c r="G32" s="355"/>
      <c r="H32" s="355"/>
      <c r="I32" s="355"/>
      <c r="J32" s="355"/>
      <c r="K32" s="355"/>
      <c r="L32" s="355"/>
      <c r="M32" s="355"/>
      <c r="N32" s="482"/>
    </row>
    <row r="33" spans="1:14" s="308" customFormat="1" ht="15" customHeight="1">
      <c r="A33" s="525" t="s">
        <v>191</v>
      </c>
      <c r="B33" s="360"/>
      <c r="C33" s="360" t="s">
        <v>206</v>
      </c>
      <c r="D33" s="360"/>
      <c r="E33" s="360" t="s">
        <v>223</v>
      </c>
      <c r="F33" s="360"/>
      <c r="G33" s="360"/>
      <c r="H33" s="355"/>
      <c r="I33" s="355"/>
      <c r="J33" s="365"/>
      <c r="K33" s="355"/>
      <c r="L33" s="355"/>
      <c r="M33" s="355"/>
      <c r="N33" s="482"/>
    </row>
    <row r="34" spans="1:14" s="308" customFormat="1" ht="15" customHeight="1">
      <c r="A34" s="556">
        <f>I30</f>
        <v>138.14800000000002</v>
      </c>
      <c r="B34" s="543" t="s">
        <v>199</v>
      </c>
      <c r="C34" s="549">
        <v>0.25</v>
      </c>
      <c r="D34" s="524" t="s">
        <v>195</v>
      </c>
      <c r="E34" s="544">
        <f>A34*C34</f>
        <v>34.537000000000006</v>
      </c>
      <c r="F34" s="355" t="s">
        <v>456</v>
      </c>
      <c r="G34" s="361"/>
      <c r="H34" s="355"/>
      <c r="I34" s="355"/>
      <c r="J34" s="365"/>
      <c r="K34" s="355"/>
      <c r="L34" s="355"/>
      <c r="M34" s="355"/>
      <c r="N34" s="482"/>
    </row>
    <row r="35" spans="1:14" s="308" customFormat="1" ht="15" customHeight="1">
      <c r="A35" s="606" t="s">
        <v>200</v>
      </c>
      <c r="B35" s="607"/>
      <c r="C35" s="607"/>
      <c r="D35" s="546" t="s">
        <v>195</v>
      </c>
      <c r="E35" s="547">
        <f>SUM(E34)</f>
        <v>34.537000000000006</v>
      </c>
      <c r="F35" s="538"/>
      <c r="G35" s="538"/>
      <c r="H35" s="355"/>
      <c r="I35" s="355"/>
      <c r="J35" s="355"/>
      <c r="K35" s="355"/>
      <c r="L35" s="355"/>
      <c r="M35" s="355"/>
      <c r="N35" s="482"/>
    </row>
    <row r="36" spans="1:14" s="308" customFormat="1" ht="15" customHeight="1">
      <c r="A36" s="525"/>
      <c r="B36" s="355"/>
      <c r="C36" s="360"/>
      <c r="D36" s="355"/>
      <c r="E36" s="544"/>
      <c r="F36" s="355"/>
      <c r="G36" s="360"/>
      <c r="H36" s="355"/>
      <c r="I36" s="355"/>
      <c r="J36" s="355"/>
      <c r="K36" s="355"/>
      <c r="L36" s="355"/>
      <c r="M36" s="355"/>
      <c r="N36" s="482"/>
    </row>
    <row r="37" spans="1:14" s="308" customFormat="1" ht="15" customHeight="1">
      <c r="A37" s="557" t="s">
        <v>455</v>
      </c>
      <c r="B37" s="548"/>
      <c r="C37" s="550"/>
      <c r="D37" s="548"/>
      <c r="E37" s="551"/>
      <c r="F37" s="548"/>
      <c r="G37" s="550"/>
      <c r="H37" s="548"/>
      <c r="I37" s="548"/>
      <c r="J37" s="355"/>
      <c r="K37" s="355"/>
      <c r="L37" s="355"/>
      <c r="M37" s="355"/>
      <c r="N37" s="482"/>
    </row>
    <row r="38" spans="1:14" s="308" customFormat="1" ht="15" customHeight="1">
      <c r="A38" s="525" t="s">
        <v>191</v>
      </c>
      <c r="B38" s="360"/>
      <c r="C38" s="360" t="s">
        <v>461</v>
      </c>
      <c r="D38" s="360"/>
      <c r="E38" s="360" t="s">
        <v>459</v>
      </c>
      <c r="F38" s="360"/>
      <c r="G38" s="360" t="s">
        <v>460</v>
      </c>
      <c r="H38" s="360"/>
      <c r="I38" s="360" t="s">
        <v>223</v>
      </c>
      <c r="J38" s="365"/>
      <c r="K38" s="355"/>
      <c r="L38" s="355"/>
      <c r="M38" s="355"/>
      <c r="N38" s="482"/>
    </row>
    <row r="39" spans="1:14" s="308" customFormat="1" ht="15" customHeight="1">
      <c r="A39" s="554">
        <v>1</v>
      </c>
      <c r="B39" s="543" t="s">
        <v>199</v>
      </c>
      <c r="C39" s="544">
        <v>26.79</v>
      </c>
      <c r="D39" s="545" t="s">
        <v>199</v>
      </c>
      <c r="E39" s="544">
        <v>18.99</v>
      </c>
      <c r="F39" s="545" t="s">
        <v>199</v>
      </c>
      <c r="G39" s="544">
        <v>0.2</v>
      </c>
      <c r="H39" s="360" t="s">
        <v>195</v>
      </c>
      <c r="I39" s="544">
        <f>A39*C39*E39*G39</f>
        <v>101.74842</v>
      </c>
      <c r="J39" s="355" t="s">
        <v>451</v>
      </c>
      <c r="K39" s="355"/>
      <c r="L39" s="355"/>
      <c r="M39" s="355"/>
      <c r="N39" s="482"/>
    </row>
    <row r="40" spans="1:14" s="308" customFormat="1" ht="15" customHeight="1">
      <c r="A40" s="606" t="s">
        <v>200</v>
      </c>
      <c r="B40" s="607"/>
      <c r="C40" s="607"/>
      <c r="D40" s="607"/>
      <c r="E40" s="607"/>
      <c r="F40" s="607"/>
      <c r="G40" s="607"/>
      <c r="H40" s="546" t="s">
        <v>195</v>
      </c>
      <c r="I40" s="547">
        <f>SUM(I39:I39)</f>
        <v>101.74842</v>
      </c>
      <c r="J40" s="355"/>
      <c r="K40" s="355"/>
      <c r="L40" s="355"/>
      <c r="M40" s="355"/>
      <c r="N40" s="482"/>
    </row>
    <row r="41" spans="1:14" s="308" customFormat="1" ht="15" customHeight="1">
      <c r="A41" s="558"/>
      <c r="B41" s="559"/>
      <c r="C41" s="375"/>
      <c r="D41" s="559"/>
      <c r="E41" s="560"/>
      <c r="F41" s="559"/>
      <c r="G41" s="375"/>
      <c r="H41" s="559"/>
      <c r="I41" s="559"/>
      <c r="J41" s="559"/>
      <c r="K41" s="559"/>
      <c r="L41" s="559"/>
      <c r="M41" s="559"/>
      <c r="N41" s="561"/>
    </row>
    <row r="42" spans="1:15" s="308" customFormat="1" ht="15" customHeight="1">
      <c r="A42" s="324"/>
      <c r="B42" s="324"/>
      <c r="C42" s="324"/>
      <c r="D42" s="324"/>
      <c r="E42" s="324"/>
      <c r="F42" s="324"/>
      <c r="G42" s="324"/>
      <c r="H42" s="340"/>
      <c r="I42" s="325"/>
      <c r="J42" s="325"/>
      <c r="K42" s="316"/>
      <c r="L42" s="301"/>
      <c r="M42" s="301"/>
      <c r="N42" s="301"/>
      <c r="O42" s="301"/>
    </row>
    <row r="43" spans="1:15" s="308" customFormat="1" ht="15" customHeight="1">
      <c r="A43" s="435">
        <f>PLAN!A24</f>
        <v>3</v>
      </c>
      <c r="B43" s="335" t="str">
        <f>PLAN!C24</f>
        <v>INSTALAÇÃO DO CANTEIRO DE OBRAS</v>
      </c>
      <c r="C43" s="335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01"/>
    </row>
    <row r="44" spans="1:15" s="308" customFormat="1" ht="15" customHeight="1">
      <c r="A44" s="309" t="s">
        <v>207</v>
      </c>
      <c r="B44" s="310"/>
      <c r="C44" s="310"/>
      <c r="D44" s="310"/>
      <c r="E44" s="310"/>
      <c r="F44" s="310"/>
      <c r="G44" s="310"/>
      <c r="H44" s="296"/>
      <c r="I44" s="296"/>
      <c r="J44" s="296"/>
      <c r="K44" s="296"/>
      <c r="L44" s="296"/>
      <c r="M44" s="296"/>
      <c r="N44" s="314"/>
      <c r="O44" s="301"/>
    </row>
    <row r="45" spans="1:15" s="308" customFormat="1" ht="15" customHeight="1">
      <c r="A45" s="298" t="s">
        <v>191</v>
      </c>
      <c r="B45" s="287"/>
      <c r="C45" s="287" t="s">
        <v>197</v>
      </c>
      <c r="D45" s="301"/>
      <c r="E45" s="287" t="s">
        <v>198</v>
      </c>
      <c r="F45" s="315"/>
      <c r="G45" s="287" t="s">
        <v>193</v>
      </c>
      <c r="H45" s="301"/>
      <c r="I45" s="301"/>
      <c r="J45" s="301"/>
      <c r="K45" s="301"/>
      <c r="L45" s="301"/>
      <c r="M45" s="301"/>
      <c r="N45" s="317"/>
      <c r="O45" s="301"/>
    </row>
    <row r="46" spans="1:15" s="308" customFormat="1" ht="15" customHeight="1">
      <c r="A46" s="298">
        <v>1</v>
      </c>
      <c r="B46" s="318" t="s">
        <v>199</v>
      </c>
      <c r="C46" s="319">
        <v>3.63</v>
      </c>
      <c r="D46" s="318" t="s">
        <v>199</v>
      </c>
      <c r="E46" s="329">
        <v>3</v>
      </c>
      <c r="F46" s="320" t="s">
        <v>195</v>
      </c>
      <c r="G46" s="319">
        <v>10.9</v>
      </c>
      <c r="H46" s="301"/>
      <c r="I46" s="301"/>
      <c r="J46" s="301"/>
      <c r="K46" s="301"/>
      <c r="L46" s="301"/>
      <c r="M46" s="301"/>
      <c r="N46" s="317"/>
      <c r="O46" s="301"/>
    </row>
    <row r="47" spans="1:15" s="308" customFormat="1" ht="15" customHeight="1">
      <c r="A47" s="608" t="s">
        <v>200</v>
      </c>
      <c r="B47" s="609"/>
      <c r="C47" s="609"/>
      <c r="D47" s="609"/>
      <c r="E47" s="609"/>
      <c r="F47" s="346" t="s">
        <v>195</v>
      </c>
      <c r="G47" s="347">
        <f>SUM(G46:G46)</f>
        <v>10.9</v>
      </c>
      <c r="H47" s="301"/>
      <c r="I47" s="301"/>
      <c r="J47" s="301"/>
      <c r="K47" s="301"/>
      <c r="L47" s="301"/>
      <c r="M47" s="301"/>
      <c r="N47" s="317"/>
      <c r="O47" s="301"/>
    </row>
    <row r="48" spans="1:15" s="308" customFormat="1" ht="15" customHeight="1">
      <c r="A48" s="348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17"/>
      <c r="O48" s="301"/>
    </row>
    <row r="49" spans="1:15" s="308" customFormat="1" ht="15" customHeight="1">
      <c r="A49" s="326" t="s">
        <v>428</v>
      </c>
      <c r="B49" s="327"/>
      <c r="C49" s="327"/>
      <c r="D49" s="327"/>
      <c r="E49" s="327"/>
      <c r="F49" s="301"/>
      <c r="G49" s="301"/>
      <c r="H49" s="301"/>
      <c r="I49" s="301"/>
      <c r="J49" s="301"/>
      <c r="K49" s="301"/>
      <c r="L49" s="301"/>
      <c r="M49" s="301"/>
      <c r="N49" s="317"/>
      <c r="O49" s="301"/>
    </row>
    <row r="50" spans="1:15" s="308" customFormat="1" ht="15" customHeight="1">
      <c r="A50" s="298" t="s">
        <v>191</v>
      </c>
      <c r="B50" s="534"/>
      <c r="C50" s="534" t="s">
        <v>429</v>
      </c>
      <c r="D50" s="534"/>
      <c r="E50" s="534" t="s">
        <v>430</v>
      </c>
      <c r="F50" s="301"/>
      <c r="G50" s="301"/>
      <c r="H50" s="301"/>
      <c r="I50" s="301"/>
      <c r="J50" s="301"/>
      <c r="K50" s="301"/>
      <c r="L50" s="301"/>
      <c r="M50" s="301"/>
      <c r="N50" s="317"/>
      <c r="O50" s="301"/>
    </row>
    <row r="51" spans="1:15" s="308" customFormat="1" ht="15" customHeight="1">
      <c r="A51" s="339">
        <v>1</v>
      </c>
      <c r="B51" s="320" t="s">
        <v>199</v>
      </c>
      <c r="C51" s="319">
        <v>7</v>
      </c>
      <c r="D51" s="340" t="s">
        <v>195</v>
      </c>
      <c r="E51" s="319">
        <f>A51*C51</f>
        <v>7</v>
      </c>
      <c r="F51" s="301"/>
      <c r="G51" s="301"/>
      <c r="H51" s="301"/>
      <c r="I51" s="301"/>
      <c r="J51" s="301"/>
      <c r="K51" s="301"/>
      <c r="L51" s="301"/>
      <c r="M51" s="301"/>
      <c r="N51" s="317"/>
      <c r="O51" s="301"/>
    </row>
    <row r="52" spans="1:15" s="308" customFormat="1" ht="15" customHeight="1">
      <c r="A52" s="608" t="s">
        <v>200</v>
      </c>
      <c r="B52" s="609"/>
      <c r="C52" s="609"/>
      <c r="D52" s="349" t="s">
        <v>195</v>
      </c>
      <c r="E52" s="347">
        <f>SUM(E51)</f>
        <v>7</v>
      </c>
      <c r="F52" s="301"/>
      <c r="G52" s="301"/>
      <c r="H52" s="301"/>
      <c r="I52" s="301"/>
      <c r="J52" s="301"/>
      <c r="K52" s="301"/>
      <c r="L52" s="301"/>
      <c r="M52" s="301"/>
      <c r="N52" s="317"/>
      <c r="O52" s="301"/>
    </row>
    <row r="53" spans="1:15" s="308" customFormat="1" ht="15" customHeight="1">
      <c r="A53" s="348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17"/>
      <c r="O53" s="301"/>
    </row>
    <row r="54" spans="1:15" s="308" customFormat="1" ht="15" customHeight="1">
      <c r="A54" s="326" t="s">
        <v>431</v>
      </c>
      <c r="B54" s="327"/>
      <c r="C54" s="327"/>
      <c r="D54" s="327"/>
      <c r="E54" s="327"/>
      <c r="F54" s="301"/>
      <c r="G54" s="301"/>
      <c r="H54" s="301"/>
      <c r="I54" s="301"/>
      <c r="J54" s="301"/>
      <c r="K54" s="301"/>
      <c r="L54" s="301"/>
      <c r="M54" s="301"/>
      <c r="N54" s="317"/>
      <c r="O54" s="301"/>
    </row>
    <row r="55" spans="1:15" s="308" customFormat="1" ht="15" customHeight="1">
      <c r="A55" s="298" t="s">
        <v>191</v>
      </c>
      <c r="B55" s="534"/>
      <c r="C55" s="534" t="s">
        <v>429</v>
      </c>
      <c r="D55" s="534"/>
      <c r="E55" s="534" t="s">
        <v>430</v>
      </c>
      <c r="F55" s="301"/>
      <c r="G55" s="301"/>
      <c r="H55" s="301"/>
      <c r="I55" s="301"/>
      <c r="J55" s="301"/>
      <c r="K55" s="301"/>
      <c r="L55" s="301"/>
      <c r="M55" s="301"/>
      <c r="N55" s="317"/>
      <c r="O55" s="301"/>
    </row>
    <row r="56" spans="1:15" s="308" customFormat="1" ht="15" customHeight="1">
      <c r="A56" s="339">
        <v>1</v>
      </c>
      <c r="B56" s="320" t="s">
        <v>199</v>
      </c>
      <c r="C56" s="319">
        <v>7</v>
      </c>
      <c r="D56" s="340" t="s">
        <v>195</v>
      </c>
      <c r="E56" s="319">
        <f>A56*C56</f>
        <v>7</v>
      </c>
      <c r="F56" s="301"/>
      <c r="G56" s="301"/>
      <c r="H56" s="301"/>
      <c r="I56" s="301"/>
      <c r="J56" s="301"/>
      <c r="K56" s="301"/>
      <c r="L56" s="301"/>
      <c r="M56" s="301"/>
      <c r="N56" s="317"/>
      <c r="O56" s="301"/>
    </row>
    <row r="57" spans="1:15" s="308" customFormat="1" ht="15" customHeight="1">
      <c r="A57" s="608" t="s">
        <v>200</v>
      </c>
      <c r="B57" s="609"/>
      <c r="C57" s="609"/>
      <c r="D57" s="349" t="s">
        <v>195</v>
      </c>
      <c r="E57" s="347">
        <f>SUM(E56)</f>
        <v>7</v>
      </c>
      <c r="F57" s="301"/>
      <c r="G57" s="301"/>
      <c r="H57" s="301"/>
      <c r="I57" s="301"/>
      <c r="J57" s="301"/>
      <c r="K57" s="301"/>
      <c r="L57" s="301"/>
      <c r="M57" s="301"/>
      <c r="N57" s="317"/>
      <c r="O57" s="301"/>
    </row>
    <row r="58" spans="1:15" s="308" customFormat="1" ht="15" customHeight="1">
      <c r="A58" s="348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17"/>
      <c r="O58" s="301"/>
    </row>
    <row r="59" spans="1:15" s="308" customFormat="1" ht="15" customHeight="1">
      <c r="A59" s="326" t="s">
        <v>432</v>
      </c>
      <c r="B59" s="327"/>
      <c r="C59" s="327"/>
      <c r="D59" s="327"/>
      <c r="E59" s="327"/>
      <c r="F59" s="301"/>
      <c r="G59" s="301"/>
      <c r="H59" s="301"/>
      <c r="I59" s="301"/>
      <c r="J59" s="301"/>
      <c r="K59" s="301"/>
      <c r="L59" s="301"/>
      <c r="M59" s="301"/>
      <c r="N59" s="317"/>
      <c r="O59" s="301"/>
    </row>
    <row r="60" spans="1:15" s="308" customFormat="1" ht="15" customHeight="1">
      <c r="A60" s="298" t="s">
        <v>191</v>
      </c>
      <c r="B60" s="534"/>
      <c r="C60" s="534" t="s">
        <v>433</v>
      </c>
      <c r="D60" s="534"/>
      <c r="E60" s="534" t="s">
        <v>434</v>
      </c>
      <c r="F60" s="301"/>
      <c r="G60" s="301"/>
      <c r="H60" s="301"/>
      <c r="I60" s="301"/>
      <c r="J60" s="301"/>
      <c r="K60" s="301"/>
      <c r="L60" s="301"/>
      <c r="M60" s="301"/>
      <c r="N60" s="317"/>
      <c r="O60" s="301"/>
    </row>
    <row r="61" spans="1:15" s="308" customFormat="1" ht="15" customHeight="1">
      <c r="A61" s="339">
        <v>2</v>
      </c>
      <c r="B61" s="320" t="s">
        <v>199</v>
      </c>
      <c r="C61" s="319">
        <v>1</v>
      </c>
      <c r="D61" s="340" t="s">
        <v>195</v>
      </c>
      <c r="E61" s="319">
        <f>A61*C61</f>
        <v>2</v>
      </c>
      <c r="F61" s="301"/>
      <c r="G61" s="301"/>
      <c r="H61" s="301"/>
      <c r="I61" s="301"/>
      <c r="J61" s="301"/>
      <c r="K61" s="301"/>
      <c r="L61" s="301"/>
      <c r="M61" s="301"/>
      <c r="N61" s="317"/>
      <c r="O61" s="301"/>
    </row>
    <row r="62" spans="1:15" s="308" customFormat="1" ht="15" customHeight="1">
      <c r="A62" s="608" t="s">
        <v>200</v>
      </c>
      <c r="B62" s="609"/>
      <c r="C62" s="609"/>
      <c r="D62" s="349" t="s">
        <v>195</v>
      </c>
      <c r="E62" s="347">
        <f>SUM(E61)</f>
        <v>2</v>
      </c>
      <c r="F62" s="301"/>
      <c r="G62" s="301"/>
      <c r="H62" s="301"/>
      <c r="I62" s="301"/>
      <c r="J62" s="301"/>
      <c r="K62" s="301"/>
      <c r="L62" s="301"/>
      <c r="M62" s="301"/>
      <c r="N62" s="317"/>
      <c r="O62" s="301"/>
    </row>
    <row r="63" spans="1:15" s="308" customFormat="1" ht="15" customHeight="1">
      <c r="A63" s="348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17"/>
      <c r="O63" s="301"/>
    </row>
    <row r="64" spans="1:15" s="308" customFormat="1" ht="15" customHeight="1">
      <c r="A64" s="326" t="s">
        <v>208</v>
      </c>
      <c r="B64" s="327"/>
      <c r="C64" s="327"/>
      <c r="D64" s="327"/>
      <c r="E64" s="327"/>
      <c r="F64" s="301"/>
      <c r="G64" s="301"/>
      <c r="H64" s="301"/>
      <c r="I64" s="301"/>
      <c r="J64" s="301"/>
      <c r="K64" s="301"/>
      <c r="L64" s="301"/>
      <c r="M64" s="301"/>
      <c r="N64" s="317"/>
      <c r="O64" s="301"/>
    </row>
    <row r="65" spans="1:15" s="308" customFormat="1" ht="15" customHeight="1">
      <c r="A65" s="298" t="s">
        <v>191</v>
      </c>
      <c r="B65" s="287"/>
      <c r="C65" s="287" t="s">
        <v>197</v>
      </c>
      <c r="D65" s="287"/>
      <c r="E65" s="287" t="s">
        <v>209</v>
      </c>
      <c r="F65" s="301"/>
      <c r="G65" s="301"/>
      <c r="H65" s="301"/>
      <c r="I65" s="301"/>
      <c r="J65" s="301"/>
      <c r="K65" s="301"/>
      <c r="L65" s="301"/>
      <c r="M65" s="301"/>
      <c r="N65" s="317"/>
      <c r="O65" s="301"/>
    </row>
    <row r="66" spans="1:15" s="308" customFormat="1" ht="15" customHeight="1">
      <c r="A66" s="339">
        <v>1</v>
      </c>
      <c r="B66" s="320" t="s">
        <v>199</v>
      </c>
      <c r="C66" s="319">
        <v>12</v>
      </c>
      <c r="D66" s="340" t="s">
        <v>195</v>
      </c>
      <c r="E66" s="319">
        <f>A66*C66</f>
        <v>12</v>
      </c>
      <c r="F66" s="301"/>
      <c r="G66" s="301"/>
      <c r="H66" s="301"/>
      <c r="I66" s="301"/>
      <c r="J66" s="301"/>
      <c r="K66" s="301"/>
      <c r="L66" s="301"/>
      <c r="M66" s="301"/>
      <c r="N66" s="317"/>
      <c r="O66" s="301"/>
    </row>
    <row r="67" spans="1:15" s="308" customFormat="1" ht="15" customHeight="1">
      <c r="A67" s="608" t="s">
        <v>200</v>
      </c>
      <c r="B67" s="609"/>
      <c r="C67" s="609"/>
      <c r="D67" s="349" t="s">
        <v>195</v>
      </c>
      <c r="E67" s="347">
        <f>SUM(E66)</f>
        <v>12</v>
      </c>
      <c r="F67" s="301"/>
      <c r="G67" s="301"/>
      <c r="H67" s="301"/>
      <c r="I67" s="301"/>
      <c r="J67" s="301"/>
      <c r="K67" s="301"/>
      <c r="L67" s="301"/>
      <c r="M67" s="301"/>
      <c r="N67" s="317"/>
      <c r="O67" s="301"/>
    </row>
    <row r="68" spans="1:15" s="308" customFormat="1" ht="15" customHeight="1">
      <c r="A68" s="323"/>
      <c r="B68" s="324"/>
      <c r="C68" s="324"/>
      <c r="D68" s="340"/>
      <c r="E68" s="325"/>
      <c r="F68" s="316"/>
      <c r="G68" s="316"/>
      <c r="H68" s="301"/>
      <c r="I68" s="301"/>
      <c r="J68" s="301"/>
      <c r="K68" s="301"/>
      <c r="L68" s="301"/>
      <c r="M68" s="301"/>
      <c r="N68" s="317"/>
      <c r="O68" s="301"/>
    </row>
    <row r="69" spans="1:15" s="308" customFormat="1" ht="15" customHeight="1">
      <c r="A69" s="326" t="s">
        <v>210</v>
      </c>
      <c r="B69" s="327"/>
      <c r="C69" s="327"/>
      <c r="D69" s="327"/>
      <c r="E69" s="327"/>
      <c r="F69" s="316"/>
      <c r="G69" s="316"/>
      <c r="H69" s="301"/>
      <c r="I69" s="301"/>
      <c r="J69" s="301"/>
      <c r="K69" s="301"/>
      <c r="L69" s="301"/>
      <c r="M69" s="301"/>
      <c r="N69" s="317"/>
      <c r="O69" s="301"/>
    </row>
    <row r="70" spans="1:15" s="308" customFormat="1" ht="15" customHeight="1">
      <c r="A70" s="298" t="s">
        <v>191</v>
      </c>
      <c r="B70" s="287"/>
      <c r="C70" s="287" t="s">
        <v>197</v>
      </c>
      <c r="D70" s="287"/>
      <c r="E70" s="287" t="s">
        <v>209</v>
      </c>
      <c r="F70" s="316"/>
      <c r="G70" s="316"/>
      <c r="H70" s="301"/>
      <c r="I70" s="301"/>
      <c r="J70" s="301"/>
      <c r="K70" s="301"/>
      <c r="L70" s="301"/>
      <c r="M70" s="301"/>
      <c r="N70" s="317"/>
      <c r="O70" s="301"/>
    </row>
    <row r="71" spans="1:15" s="308" customFormat="1" ht="15" customHeight="1">
      <c r="A71" s="339">
        <v>1</v>
      </c>
      <c r="B71" s="320" t="s">
        <v>199</v>
      </c>
      <c r="C71" s="319">
        <v>12</v>
      </c>
      <c r="D71" s="340" t="s">
        <v>195</v>
      </c>
      <c r="E71" s="319">
        <f>A71*C71</f>
        <v>12</v>
      </c>
      <c r="F71" s="316"/>
      <c r="G71" s="316"/>
      <c r="H71" s="301"/>
      <c r="I71" s="301"/>
      <c r="J71" s="301"/>
      <c r="K71" s="301"/>
      <c r="L71" s="301"/>
      <c r="M71" s="301"/>
      <c r="N71" s="317"/>
      <c r="O71" s="301"/>
    </row>
    <row r="72" spans="1:15" s="308" customFormat="1" ht="15" customHeight="1">
      <c r="A72" s="604" t="s">
        <v>200</v>
      </c>
      <c r="B72" s="605"/>
      <c r="C72" s="605"/>
      <c r="D72" s="343" t="s">
        <v>195</v>
      </c>
      <c r="E72" s="332">
        <f>SUM(E71)</f>
        <v>12</v>
      </c>
      <c r="F72" s="333"/>
      <c r="G72" s="333"/>
      <c r="H72" s="330"/>
      <c r="I72" s="330"/>
      <c r="J72" s="330"/>
      <c r="K72" s="330"/>
      <c r="L72" s="330"/>
      <c r="M72" s="330"/>
      <c r="N72" s="334"/>
      <c r="O72" s="301"/>
    </row>
    <row r="73" spans="1:15" s="308" customFormat="1" ht="15" customHeight="1">
      <c r="A73" s="324"/>
      <c r="B73" s="324"/>
      <c r="C73" s="324"/>
      <c r="D73" s="324"/>
      <c r="E73" s="324"/>
      <c r="F73" s="324"/>
      <c r="G73" s="324"/>
      <c r="H73" s="340"/>
      <c r="I73" s="325"/>
      <c r="J73" s="325"/>
      <c r="K73" s="316"/>
      <c r="L73" s="301"/>
      <c r="M73" s="301"/>
      <c r="N73" s="301"/>
      <c r="O73" s="301"/>
    </row>
    <row r="74" spans="1:15" s="308" customFormat="1" ht="15" customHeight="1">
      <c r="A74" s="434">
        <f>PLAN!A33</f>
        <v>4</v>
      </c>
      <c r="B74" s="293" t="str">
        <f>PLAN!C33</f>
        <v>ESTRUTURAS</v>
      </c>
      <c r="C74" s="293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301"/>
    </row>
    <row r="75" spans="1:15" s="308" customFormat="1" ht="15" customHeight="1">
      <c r="A75" s="350" t="s">
        <v>211</v>
      </c>
      <c r="B75" s="313"/>
      <c r="C75" s="313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2"/>
      <c r="O75" s="301"/>
    </row>
    <row r="76" spans="1:15" s="308" customFormat="1" ht="15" customHeight="1">
      <c r="A76" s="353" t="s">
        <v>212</v>
      </c>
      <c r="B76" s="316"/>
      <c r="C76" s="316"/>
      <c r="D76" s="354"/>
      <c r="E76" s="354"/>
      <c r="F76" s="354"/>
      <c r="G76" s="354"/>
      <c r="H76" s="354"/>
      <c r="I76" s="354"/>
      <c r="J76" s="354"/>
      <c r="K76" s="301"/>
      <c r="L76" s="355"/>
      <c r="M76" s="354"/>
      <c r="N76" s="356"/>
      <c r="O76" s="301"/>
    </row>
    <row r="77" spans="1:15" s="308" customFormat="1" ht="15" customHeight="1">
      <c r="A77" s="357" t="s">
        <v>213</v>
      </c>
      <c r="B77" s="304"/>
      <c r="C77" s="610" t="s">
        <v>214</v>
      </c>
      <c r="D77" s="610"/>
      <c r="E77" s="610"/>
      <c r="F77" s="358"/>
      <c r="G77" s="358" t="s">
        <v>215</v>
      </c>
      <c r="H77" s="354"/>
      <c r="I77" s="301"/>
      <c r="J77" s="301"/>
      <c r="K77" s="301"/>
      <c r="L77" s="355"/>
      <c r="M77" s="354"/>
      <c r="N77" s="356"/>
      <c r="O77" s="301"/>
    </row>
    <row r="78" spans="1:15" s="308" customFormat="1" ht="15" customHeight="1">
      <c r="A78" s="359" t="s">
        <v>216</v>
      </c>
      <c r="B78" s="299" t="s">
        <v>194</v>
      </c>
      <c r="C78" s="316" t="s">
        <v>212</v>
      </c>
      <c r="D78" s="354"/>
      <c r="E78" s="354"/>
      <c r="F78" s="360" t="s">
        <v>195</v>
      </c>
      <c r="G78" s="342">
        <v>52.94</v>
      </c>
      <c r="H78" s="355" t="s">
        <v>217</v>
      </c>
      <c r="I78" s="301"/>
      <c r="J78" s="301"/>
      <c r="K78" s="355"/>
      <c r="L78" s="355"/>
      <c r="M78" s="354"/>
      <c r="N78" s="356"/>
      <c r="O78" s="301"/>
    </row>
    <row r="79" spans="1:15" s="308" customFormat="1" ht="15" customHeight="1">
      <c r="A79" s="359" t="s">
        <v>218</v>
      </c>
      <c r="B79" s="299" t="s">
        <v>194</v>
      </c>
      <c r="C79" s="316" t="s">
        <v>212</v>
      </c>
      <c r="D79" s="354"/>
      <c r="E79" s="354"/>
      <c r="F79" s="360" t="s">
        <v>195</v>
      </c>
      <c r="G79" s="342">
        <v>211.76</v>
      </c>
      <c r="H79" s="355" t="s">
        <v>219</v>
      </c>
      <c r="I79" s="301"/>
      <c r="J79" s="301"/>
      <c r="K79" s="355"/>
      <c r="L79" s="355"/>
      <c r="M79" s="354"/>
      <c r="N79" s="356"/>
      <c r="O79" s="301"/>
    </row>
    <row r="80" spans="1:15" s="308" customFormat="1" ht="15" customHeight="1">
      <c r="A80" s="611" t="s">
        <v>220</v>
      </c>
      <c r="B80" s="612"/>
      <c r="C80" s="612"/>
      <c r="D80" s="612"/>
      <c r="E80" s="612"/>
      <c r="F80" s="360" t="s">
        <v>195</v>
      </c>
      <c r="G80" s="361">
        <f>SUM(G78:G79)</f>
        <v>264.7</v>
      </c>
      <c r="H80" s="355"/>
      <c r="I80" s="301"/>
      <c r="J80" s="301"/>
      <c r="K80" s="355"/>
      <c r="L80" s="355"/>
      <c r="M80" s="354"/>
      <c r="N80" s="356"/>
      <c r="O80" s="301"/>
    </row>
    <row r="81" spans="1:15" s="308" customFormat="1" ht="15" customHeight="1">
      <c r="A81" s="613" t="s">
        <v>200</v>
      </c>
      <c r="B81" s="614"/>
      <c r="C81" s="614"/>
      <c r="D81" s="614"/>
      <c r="E81" s="614"/>
      <c r="F81" s="358" t="s">
        <v>195</v>
      </c>
      <c r="G81" s="362">
        <f>G80/5</f>
        <v>52.94</v>
      </c>
      <c r="H81" s="355" t="s">
        <v>221</v>
      </c>
      <c r="I81" s="301"/>
      <c r="J81" s="301"/>
      <c r="K81" s="355"/>
      <c r="L81" s="355"/>
      <c r="M81" s="354"/>
      <c r="N81" s="356"/>
      <c r="O81" s="301"/>
    </row>
    <row r="82" spans="1:15" s="308" customFormat="1" ht="15" customHeight="1">
      <c r="A82" s="611"/>
      <c r="B82" s="612"/>
      <c r="C82" s="612"/>
      <c r="D82" s="612"/>
      <c r="E82" s="612"/>
      <c r="F82" s="612"/>
      <c r="G82" s="612"/>
      <c r="H82" s="299"/>
      <c r="I82" s="363"/>
      <c r="J82" s="364"/>
      <c r="K82" s="301"/>
      <c r="L82" s="355"/>
      <c r="M82" s="354"/>
      <c r="N82" s="356"/>
      <c r="O82" s="301"/>
    </row>
    <row r="83" spans="1:15" s="308" customFormat="1" ht="15" customHeight="1">
      <c r="A83" s="353" t="s">
        <v>222</v>
      </c>
      <c r="B83" s="316"/>
      <c r="C83" s="316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6"/>
      <c r="O83" s="301"/>
    </row>
    <row r="84" spans="1:15" s="308" customFormat="1" ht="15" customHeight="1">
      <c r="A84" s="357" t="s">
        <v>213</v>
      </c>
      <c r="B84" s="304"/>
      <c r="C84" s="610" t="s">
        <v>214</v>
      </c>
      <c r="D84" s="610"/>
      <c r="E84" s="610"/>
      <c r="F84" s="610"/>
      <c r="G84" s="610"/>
      <c r="H84" s="358"/>
      <c r="I84" s="358" t="s">
        <v>223</v>
      </c>
      <c r="J84" s="354"/>
      <c r="K84" s="354"/>
      <c r="L84" s="354"/>
      <c r="M84" s="354"/>
      <c r="N84" s="356"/>
      <c r="O84" s="301"/>
    </row>
    <row r="85" spans="1:15" s="308" customFormat="1" ht="15" customHeight="1">
      <c r="A85" s="359" t="s">
        <v>216</v>
      </c>
      <c r="B85" s="299" t="s">
        <v>194</v>
      </c>
      <c r="C85" s="316" t="s">
        <v>224</v>
      </c>
      <c r="D85" s="354"/>
      <c r="E85" s="354"/>
      <c r="F85" s="354"/>
      <c r="G85" s="354"/>
      <c r="H85" s="360" t="s">
        <v>195</v>
      </c>
      <c r="I85" s="342">
        <v>25.73</v>
      </c>
      <c r="J85" s="355" t="s">
        <v>217</v>
      </c>
      <c r="K85" s="354"/>
      <c r="L85" s="354"/>
      <c r="M85" s="354"/>
      <c r="N85" s="356"/>
      <c r="O85" s="301"/>
    </row>
    <row r="86" spans="1:15" s="308" customFormat="1" ht="15" customHeight="1">
      <c r="A86" s="359" t="s">
        <v>218</v>
      </c>
      <c r="B86" s="299" t="s">
        <v>194</v>
      </c>
      <c r="C86" s="316" t="s">
        <v>224</v>
      </c>
      <c r="D86" s="354"/>
      <c r="E86" s="354"/>
      <c r="F86" s="354"/>
      <c r="G86" s="354"/>
      <c r="H86" s="360" t="s">
        <v>195</v>
      </c>
      <c r="I86" s="341">
        <v>14</v>
      </c>
      <c r="J86" s="355" t="s">
        <v>219</v>
      </c>
      <c r="K86" s="354"/>
      <c r="L86" s="354"/>
      <c r="M86" s="354"/>
      <c r="N86" s="356"/>
      <c r="O86" s="301"/>
    </row>
    <row r="87" spans="1:15" s="308" customFormat="1" ht="15" customHeight="1">
      <c r="A87" s="613" t="s">
        <v>200</v>
      </c>
      <c r="B87" s="614"/>
      <c r="C87" s="614"/>
      <c r="D87" s="614"/>
      <c r="E87" s="614"/>
      <c r="F87" s="614"/>
      <c r="G87" s="614"/>
      <c r="H87" s="358" t="s">
        <v>195</v>
      </c>
      <c r="I87" s="362">
        <f>SUM(I85:I86)</f>
        <v>39.730000000000004</v>
      </c>
      <c r="J87" s="354"/>
      <c r="K87" s="354"/>
      <c r="L87" s="354"/>
      <c r="M87" s="354"/>
      <c r="N87" s="356"/>
      <c r="O87" s="301"/>
    </row>
    <row r="88" spans="1:15" s="308" customFormat="1" ht="15" customHeight="1">
      <c r="A88" s="353"/>
      <c r="B88" s="316"/>
      <c r="C88" s="316"/>
      <c r="D88" s="354"/>
      <c r="E88" s="354"/>
      <c r="F88" s="354"/>
      <c r="G88" s="354"/>
      <c r="H88" s="360"/>
      <c r="I88" s="354"/>
      <c r="J88" s="354"/>
      <c r="K88" s="354"/>
      <c r="L88" s="354"/>
      <c r="M88" s="354"/>
      <c r="N88" s="356"/>
      <c r="O88" s="301"/>
    </row>
    <row r="89" spans="1:15" s="308" customFormat="1" ht="15" customHeight="1">
      <c r="A89" s="353" t="s">
        <v>225</v>
      </c>
      <c r="B89" s="316"/>
      <c r="C89" s="316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6"/>
      <c r="O89" s="301"/>
    </row>
    <row r="90" spans="1:15" s="308" customFormat="1" ht="15" customHeight="1">
      <c r="A90" s="357" t="s">
        <v>213</v>
      </c>
      <c r="B90" s="304"/>
      <c r="C90" s="610" t="s">
        <v>214</v>
      </c>
      <c r="D90" s="610"/>
      <c r="E90" s="610"/>
      <c r="F90" s="610"/>
      <c r="G90" s="610"/>
      <c r="H90" s="358"/>
      <c r="I90" s="358" t="s">
        <v>226</v>
      </c>
      <c r="J90" s="365"/>
      <c r="K90" s="354"/>
      <c r="L90" s="354"/>
      <c r="M90" s="354"/>
      <c r="N90" s="356"/>
      <c r="O90" s="301"/>
    </row>
    <row r="91" spans="1:15" s="308" customFormat="1" ht="15" customHeight="1">
      <c r="A91" s="359" t="s">
        <v>227</v>
      </c>
      <c r="B91" s="299" t="s">
        <v>194</v>
      </c>
      <c r="C91" s="366" t="s">
        <v>228</v>
      </c>
      <c r="D91" s="299"/>
      <c r="E91" s="361"/>
      <c r="F91" s="299"/>
      <c r="G91" s="361"/>
      <c r="H91" s="360" t="s">
        <v>195</v>
      </c>
      <c r="I91" s="367">
        <v>84.9</v>
      </c>
      <c r="J91" s="355" t="s">
        <v>217</v>
      </c>
      <c r="K91" s="354"/>
      <c r="L91" s="354"/>
      <c r="M91" s="354"/>
      <c r="N91" s="356"/>
      <c r="O91" s="301"/>
    </row>
    <row r="92" spans="1:15" s="308" customFormat="1" ht="15" customHeight="1">
      <c r="A92" s="359" t="s">
        <v>229</v>
      </c>
      <c r="B92" s="299" t="s">
        <v>194</v>
      </c>
      <c r="C92" s="366" t="s">
        <v>230</v>
      </c>
      <c r="D92" s="299"/>
      <c r="E92" s="361"/>
      <c r="F92" s="299"/>
      <c r="G92" s="361"/>
      <c r="H92" s="360" t="s">
        <v>195</v>
      </c>
      <c r="I92" s="367">
        <v>1862.3</v>
      </c>
      <c r="J92" s="355" t="s">
        <v>217</v>
      </c>
      <c r="K92" s="354"/>
      <c r="L92" s="354"/>
      <c r="M92" s="354"/>
      <c r="N92" s="356"/>
      <c r="O92" s="301"/>
    </row>
    <row r="93" spans="1:15" s="308" customFormat="1" ht="15" customHeight="1">
      <c r="A93" s="359" t="s">
        <v>229</v>
      </c>
      <c r="B93" s="299" t="s">
        <v>194</v>
      </c>
      <c r="C93" s="366" t="s">
        <v>231</v>
      </c>
      <c r="D93" s="299"/>
      <c r="E93" s="361"/>
      <c r="F93" s="299"/>
      <c r="G93" s="361"/>
      <c r="H93" s="360" t="s">
        <v>195</v>
      </c>
      <c r="I93" s="367">
        <v>24.3</v>
      </c>
      <c r="J93" s="355" t="s">
        <v>217</v>
      </c>
      <c r="K93" s="354"/>
      <c r="L93" s="354"/>
      <c r="M93" s="354"/>
      <c r="N93" s="356"/>
      <c r="O93" s="301"/>
    </row>
    <row r="94" spans="1:15" s="308" customFormat="1" ht="15" customHeight="1">
      <c r="A94" s="359" t="s">
        <v>218</v>
      </c>
      <c r="B94" s="299" t="s">
        <v>194</v>
      </c>
      <c r="C94" s="366" t="s">
        <v>228</v>
      </c>
      <c r="D94" s="299"/>
      <c r="E94" s="361"/>
      <c r="F94" s="299"/>
      <c r="G94" s="361"/>
      <c r="H94" s="360" t="s">
        <v>195</v>
      </c>
      <c r="I94" s="367">
        <v>309.6</v>
      </c>
      <c r="J94" s="355" t="s">
        <v>219</v>
      </c>
      <c r="K94" s="354"/>
      <c r="L94" s="354"/>
      <c r="M94" s="354"/>
      <c r="N94" s="356"/>
      <c r="O94" s="301"/>
    </row>
    <row r="95" spans="1:15" s="308" customFormat="1" ht="15" customHeight="1">
      <c r="A95" s="359" t="s">
        <v>218</v>
      </c>
      <c r="B95" s="299" t="s">
        <v>194</v>
      </c>
      <c r="C95" s="366" t="s">
        <v>230</v>
      </c>
      <c r="D95" s="299"/>
      <c r="E95" s="361"/>
      <c r="F95" s="299"/>
      <c r="G95" s="361"/>
      <c r="H95" s="360" t="s">
        <v>195</v>
      </c>
      <c r="I95" s="367">
        <v>2312.5</v>
      </c>
      <c r="J95" s="355" t="s">
        <v>219</v>
      </c>
      <c r="K95" s="354"/>
      <c r="L95" s="354"/>
      <c r="M95" s="354"/>
      <c r="N95" s="356"/>
      <c r="O95" s="301"/>
    </row>
    <row r="96" spans="1:15" s="308" customFormat="1" ht="15" customHeight="1">
      <c r="A96" s="359" t="s">
        <v>218</v>
      </c>
      <c r="B96" s="299" t="s">
        <v>194</v>
      </c>
      <c r="C96" s="366" t="s">
        <v>231</v>
      </c>
      <c r="D96" s="299"/>
      <c r="E96" s="361"/>
      <c r="F96" s="299"/>
      <c r="G96" s="361"/>
      <c r="H96" s="360" t="s">
        <v>195</v>
      </c>
      <c r="I96" s="367">
        <v>799.7</v>
      </c>
      <c r="J96" s="355" t="s">
        <v>219</v>
      </c>
      <c r="K96" s="354"/>
      <c r="L96" s="354"/>
      <c r="M96" s="354"/>
      <c r="N96" s="356"/>
      <c r="O96" s="301"/>
    </row>
    <row r="97" spans="1:15" s="308" customFormat="1" ht="15" customHeight="1">
      <c r="A97" s="613" t="s">
        <v>200</v>
      </c>
      <c r="B97" s="614"/>
      <c r="C97" s="614"/>
      <c r="D97" s="614"/>
      <c r="E97" s="614"/>
      <c r="F97" s="614"/>
      <c r="G97" s="614"/>
      <c r="H97" s="358" t="s">
        <v>195</v>
      </c>
      <c r="I97" s="362">
        <f>SUM(I91:I96)</f>
        <v>5393.3</v>
      </c>
      <c r="J97" s="355"/>
      <c r="K97" s="354"/>
      <c r="L97" s="354"/>
      <c r="M97" s="354"/>
      <c r="N97" s="356"/>
      <c r="O97" s="301"/>
    </row>
    <row r="98" spans="1:15" s="308" customFormat="1" ht="15" customHeight="1">
      <c r="A98" s="353"/>
      <c r="B98" s="316"/>
      <c r="C98" s="316"/>
      <c r="D98" s="354"/>
      <c r="E98" s="354"/>
      <c r="F98" s="354"/>
      <c r="G98" s="354"/>
      <c r="H98" s="360"/>
      <c r="I98" s="354"/>
      <c r="J98" s="354"/>
      <c r="K98" s="354"/>
      <c r="L98" s="354"/>
      <c r="M98" s="354"/>
      <c r="N98" s="356"/>
      <c r="O98" s="301"/>
    </row>
    <row r="99" spans="1:15" s="308" customFormat="1" ht="15" customHeight="1">
      <c r="A99" s="368" t="s">
        <v>232</v>
      </c>
      <c r="B99" s="364"/>
      <c r="C99" s="364"/>
      <c r="D99" s="369"/>
      <c r="E99" s="369"/>
      <c r="F99" s="369"/>
      <c r="G99" s="369"/>
      <c r="H99" s="369"/>
      <c r="I99" s="369"/>
      <c r="J99" s="369"/>
      <c r="K99" s="369"/>
      <c r="L99" s="369"/>
      <c r="M99" s="354"/>
      <c r="N99" s="356"/>
      <c r="O99" s="301"/>
    </row>
    <row r="100" spans="1:15" s="308" customFormat="1" ht="15" customHeight="1">
      <c r="A100" s="368" t="s">
        <v>212</v>
      </c>
      <c r="B100" s="364"/>
      <c r="C100" s="364"/>
      <c r="D100" s="369"/>
      <c r="E100" s="369"/>
      <c r="F100" s="369"/>
      <c r="G100" s="369"/>
      <c r="H100" s="369"/>
      <c r="I100" s="369"/>
      <c r="J100" s="369"/>
      <c r="K100" s="369"/>
      <c r="L100" s="369"/>
      <c r="M100" s="354"/>
      <c r="N100" s="356"/>
      <c r="O100" s="301"/>
    </row>
    <row r="101" spans="1:15" s="308" customFormat="1" ht="15" customHeight="1">
      <c r="A101" s="357" t="s">
        <v>213</v>
      </c>
      <c r="B101" s="304"/>
      <c r="C101" s="610" t="s">
        <v>214</v>
      </c>
      <c r="D101" s="610"/>
      <c r="E101" s="610"/>
      <c r="F101" s="358"/>
      <c r="G101" s="358" t="s">
        <v>215</v>
      </c>
      <c r="H101" s="369"/>
      <c r="I101" s="355"/>
      <c r="J101" s="355"/>
      <c r="K101" s="369"/>
      <c r="L101" s="369"/>
      <c r="M101" s="354"/>
      <c r="N101" s="356"/>
      <c r="O101" s="301"/>
    </row>
    <row r="102" spans="1:15" s="308" customFormat="1" ht="15" customHeight="1">
      <c r="A102" s="359" t="s">
        <v>233</v>
      </c>
      <c r="B102" s="299" t="s">
        <v>194</v>
      </c>
      <c r="C102" s="364" t="s">
        <v>212</v>
      </c>
      <c r="D102" s="369"/>
      <c r="E102" s="369"/>
      <c r="F102" s="360" t="s">
        <v>195</v>
      </c>
      <c r="G102" s="299">
        <v>66.42</v>
      </c>
      <c r="H102" s="355" t="s">
        <v>234</v>
      </c>
      <c r="I102" s="355"/>
      <c r="J102" s="355"/>
      <c r="K102" s="369"/>
      <c r="L102" s="369"/>
      <c r="M102" s="354"/>
      <c r="N102" s="356"/>
      <c r="O102" s="301"/>
    </row>
    <row r="103" spans="1:15" s="308" customFormat="1" ht="15" customHeight="1">
      <c r="A103" s="611" t="s">
        <v>220</v>
      </c>
      <c r="B103" s="612"/>
      <c r="C103" s="612"/>
      <c r="D103" s="612"/>
      <c r="E103" s="612"/>
      <c r="F103" s="360" t="s">
        <v>195</v>
      </c>
      <c r="G103" s="361">
        <f>G102/5</f>
        <v>13.284</v>
      </c>
      <c r="H103" s="355" t="s">
        <v>221</v>
      </c>
      <c r="I103" s="355"/>
      <c r="J103" s="355"/>
      <c r="K103" s="369"/>
      <c r="L103" s="369"/>
      <c r="M103" s="354"/>
      <c r="N103" s="356"/>
      <c r="O103" s="301"/>
    </row>
    <row r="104" spans="1:15" s="308" customFormat="1" ht="15" customHeight="1">
      <c r="A104" s="359" t="s">
        <v>235</v>
      </c>
      <c r="B104" s="299" t="s">
        <v>194</v>
      </c>
      <c r="C104" s="364" t="s">
        <v>212</v>
      </c>
      <c r="D104" s="370"/>
      <c r="E104" s="370"/>
      <c r="F104" s="360"/>
      <c r="G104" s="361">
        <v>62.41</v>
      </c>
      <c r="H104" s="355" t="s">
        <v>236</v>
      </c>
      <c r="I104" s="355"/>
      <c r="J104" s="355"/>
      <c r="K104" s="369"/>
      <c r="L104" s="369"/>
      <c r="M104" s="354"/>
      <c r="N104" s="356"/>
      <c r="O104" s="301"/>
    </row>
    <row r="105" spans="1:15" s="308" customFormat="1" ht="15" customHeight="1">
      <c r="A105" s="359" t="s">
        <v>237</v>
      </c>
      <c r="B105" s="299" t="s">
        <v>194</v>
      </c>
      <c r="C105" s="364" t="s">
        <v>212</v>
      </c>
      <c r="D105" s="370"/>
      <c r="E105" s="370"/>
      <c r="F105" s="360"/>
      <c r="G105" s="361">
        <v>36.8</v>
      </c>
      <c r="H105" s="355" t="s">
        <v>238</v>
      </c>
      <c r="I105" s="355"/>
      <c r="J105" s="355"/>
      <c r="K105" s="369"/>
      <c r="L105" s="369"/>
      <c r="M105" s="354"/>
      <c r="N105" s="356"/>
      <c r="O105" s="301"/>
    </row>
    <row r="106" spans="1:15" s="308" customFormat="1" ht="15" customHeight="1">
      <c r="A106" s="613" t="s">
        <v>200</v>
      </c>
      <c r="B106" s="614"/>
      <c r="C106" s="614"/>
      <c r="D106" s="614"/>
      <c r="E106" s="614"/>
      <c r="F106" s="358" t="s">
        <v>195</v>
      </c>
      <c r="G106" s="362">
        <f>G103+G104+G105</f>
        <v>112.494</v>
      </c>
      <c r="H106" s="355"/>
      <c r="I106" s="355"/>
      <c r="J106" s="355"/>
      <c r="K106" s="369"/>
      <c r="L106" s="369"/>
      <c r="M106" s="354"/>
      <c r="N106" s="356"/>
      <c r="O106" s="301"/>
    </row>
    <row r="107" spans="1:15" s="308" customFormat="1" ht="15" customHeight="1">
      <c r="A107" s="611"/>
      <c r="B107" s="612"/>
      <c r="C107" s="612"/>
      <c r="D107" s="612"/>
      <c r="E107" s="612"/>
      <c r="F107" s="612"/>
      <c r="G107" s="612"/>
      <c r="H107" s="299"/>
      <c r="I107" s="363"/>
      <c r="J107" s="364"/>
      <c r="K107" s="369"/>
      <c r="L107" s="369"/>
      <c r="M107" s="354"/>
      <c r="N107" s="356"/>
      <c r="O107" s="301"/>
    </row>
    <row r="108" spans="1:15" s="308" customFormat="1" ht="15" customHeight="1">
      <c r="A108" s="368" t="s">
        <v>222</v>
      </c>
      <c r="B108" s="364"/>
      <c r="C108" s="364"/>
      <c r="D108" s="369"/>
      <c r="E108" s="369"/>
      <c r="F108" s="369"/>
      <c r="G108" s="369"/>
      <c r="H108" s="369"/>
      <c r="I108" s="369"/>
      <c r="J108" s="369"/>
      <c r="K108" s="369"/>
      <c r="L108" s="369"/>
      <c r="M108" s="354"/>
      <c r="N108" s="356"/>
      <c r="O108" s="301"/>
    </row>
    <row r="109" spans="1:15" s="308" customFormat="1" ht="15" customHeight="1">
      <c r="A109" s="357" t="s">
        <v>213</v>
      </c>
      <c r="B109" s="304"/>
      <c r="C109" s="610" t="s">
        <v>214</v>
      </c>
      <c r="D109" s="610"/>
      <c r="E109" s="610"/>
      <c r="F109" s="610"/>
      <c r="G109" s="610"/>
      <c r="H109" s="358"/>
      <c r="I109" s="358" t="s">
        <v>223</v>
      </c>
      <c r="J109" s="369"/>
      <c r="K109" s="369"/>
      <c r="L109" s="369"/>
      <c r="M109" s="354"/>
      <c r="N109" s="356"/>
      <c r="O109" s="301"/>
    </row>
    <row r="110" spans="1:15" s="308" customFormat="1" ht="15" customHeight="1">
      <c r="A110" s="359" t="s">
        <v>239</v>
      </c>
      <c r="B110" s="299" t="s">
        <v>194</v>
      </c>
      <c r="C110" s="364" t="s">
        <v>224</v>
      </c>
      <c r="D110" s="369"/>
      <c r="E110" s="369"/>
      <c r="F110" s="369"/>
      <c r="G110" s="369"/>
      <c r="H110" s="360" t="s">
        <v>195</v>
      </c>
      <c r="I110" s="299">
        <v>15.8</v>
      </c>
      <c r="J110" s="355" t="s">
        <v>234</v>
      </c>
      <c r="K110" s="369"/>
      <c r="L110" s="369"/>
      <c r="M110" s="354"/>
      <c r="N110" s="356"/>
      <c r="O110" s="301"/>
    </row>
    <row r="111" spans="1:15" s="308" customFormat="1" ht="15" customHeight="1">
      <c r="A111" s="613" t="s">
        <v>200</v>
      </c>
      <c r="B111" s="614"/>
      <c r="C111" s="614"/>
      <c r="D111" s="614"/>
      <c r="E111" s="614"/>
      <c r="F111" s="614"/>
      <c r="G111" s="614"/>
      <c r="H111" s="358" t="s">
        <v>195</v>
      </c>
      <c r="I111" s="362">
        <f>SUM(I110:I110)</f>
        <v>15.8</v>
      </c>
      <c r="J111" s="369"/>
      <c r="K111" s="369"/>
      <c r="L111" s="369"/>
      <c r="M111" s="354"/>
      <c r="N111" s="356"/>
      <c r="O111" s="301"/>
    </row>
    <row r="112" spans="1:15" s="308" customFormat="1" ht="15" customHeight="1">
      <c r="A112" s="368"/>
      <c r="B112" s="364"/>
      <c r="C112" s="364"/>
      <c r="D112" s="369"/>
      <c r="E112" s="369"/>
      <c r="F112" s="369"/>
      <c r="G112" s="369"/>
      <c r="H112" s="360"/>
      <c r="I112" s="369"/>
      <c r="J112" s="369"/>
      <c r="K112" s="369"/>
      <c r="L112" s="369"/>
      <c r="M112" s="354"/>
      <c r="N112" s="356"/>
      <c r="O112" s="301"/>
    </row>
    <row r="113" spans="1:15" s="308" customFormat="1" ht="15" customHeight="1">
      <c r="A113" s="368" t="s">
        <v>225</v>
      </c>
      <c r="B113" s="364"/>
      <c r="C113" s="364"/>
      <c r="D113" s="369"/>
      <c r="E113" s="369"/>
      <c r="F113" s="369"/>
      <c r="G113" s="369"/>
      <c r="H113" s="369"/>
      <c r="I113" s="369"/>
      <c r="J113" s="369"/>
      <c r="K113" s="369"/>
      <c r="L113" s="369"/>
      <c r="M113" s="354"/>
      <c r="N113" s="356"/>
      <c r="O113" s="301"/>
    </row>
    <row r="114" spans="1:15" s="308" customFormat="1" ht="15" customHeight="1">
      <c r="A114" s="357" t="s">
        <v>213</v>
      </c>
      <c r="B114" s="304"/>
      <c r="C114" s="610" t="s">
        <v>214</v>
      </c>
      <c r="D114" s="610"/>
      <c r="E114" s="610"/>
      <c r="F114" s="610"/>
      <c r="G114" s="610"/>
      <c r="H114" s="358"/>
      <c r="I114" s="358" t="s">
        <v>226</v>
      </c>
      <c r="J114" s="365"/>
      <c r="K114" s="369"/>
      <c r="L114" s="369"/>
      <c r="M114" s="354"/>
      <c r="N114" s="356"/>
      <c r="O114" s="301"/>
    </row>
    <row r="115" spans="1:15" s="308" customFormat="1" ht="15" customHeight="1">
      <c r="A115" s="359" t="s">
        <v>239</v>
      </c>
      <c r="B115" s="299" t="s">
        <v>194</v>
      </c>
      <c r="C115" s="366" t="s">
        <v>228</v>
      </c>
      <c r="D115" s="299"/>
      <c r="E115" s="361"/>
      <c r="F115" s="299"/>
      <c r="G115" s="361"/>
      <c r="H115" s="360" t="s">
        <v>195</v>
      </c>
      <c r="I115" s="371">
        <v>415.1</v>
      </c>
      <c r="J115" s="355" t="s">
        <v>234</v>
      </c>
      <c r="K115" s="369"/>
      <c r="L115" s="369"/>
      <c r="M115" s="354"/>
      <c r="N115" s="356"/>
      <c r="O115" s="301"/>
    </row>
    <row r="116" spans="1:15" s="308" customFormat="1" ht="15" customHeight="1">
      <c r="A116" s="359" t="s">
        <v>239</v>
      </c>
      <c r="B116" s="299" t="s">
        <v>194</v>
      </c>
      <c r="C116" s="366" t="s">
        <v>230</v>
      </c>
      <c r="D116" s="299"/>
      <c r="E116" s="361"/>
      <c r="F116" s="299"/>
      <c r="G116" s="361"/>
      <c r="H116" s="360" t="s">
        <v>195</v>
      </c>
      <c r="I116" s="371">
        <v>152.5</v>
      </c>
      <c r="J116" s="355" t="s">
        <v>234</v>
      </c>
      <c r="K116" s="369"/>
      <c r="L116" s="369"/>
      <c r="M116" s="354"/>
      <c r="N116" s="356"/>
      <c r="O116" s="301"/>
    </row>
    <row r="117" spans="1:15" s="308" customFormat="1" ht="15" customHeight="1">
      <c r="A117" s="359" t="s">
        <v>239</v>
      </c>
      <c r="B117" s="299" t="s">
        <v>194</v>
      </c>
      <c r="C117" s="366" t="s">
        <v>231</v>
      </c>
      <c r="D117" s="299"/>
      <c r="E117" s="361"/>
      <c r="F117" s="299"/>
      <c r="G117" s="361"/>
      <c r="H117" s="360" t="s">
        <v>195</v>
      </c>
      <c r="I117" s="371">
        <v>646.4</v>
      </c>
      <c r="J117" s="355" t="s">
        <v>234</v>
      </c>
      <c r="K117" s="369"/>
      <c r="L117" s="369"/>
      <c r="M117" s="354"/>
      <c r="N117" s="356"/>
      <c r="O117" s="301"/>
    </row>
    <row r="118" spans="1:15" s="308" customFormat="1" ht="15" customHeight="1">
      <c r="A118" s="613" t="s">
        <v>200</v>
      </c>
      <c r="B118" s="614"/>
      <c r="C118" s="614"/>
      <c r="D118" s="614"/>
      <c r="E118" s="614"/>
      <c r="F118" s="614"/>
      <c r="G118" s="614"/>
      <c r="H118" s="358" t="s">
        <v>195</v>
      </c>
      <c r="I118" s="362">
        <f>SUM(I115:I117)</f>
        <v>1214</v>
      </c>
      <c r="J118" s="355"/>
      <c r="K118" s="369"/>
      <c r="L118" s="369"/>
      <c r="M118" s="354"/>
      <c r="N118" s="356"/>
      <c r="O118" s="301"/>
    </row>
    <row r="119" spans="1:15" s="308" customFormat="1" ht="15" customHeight="1">
      <c r="A119" s="372"/>
      <c r="B119" s="373"/>
      <c r="C119" s="373"/>
      <c r="D119" s="374"/>
      <c r="E119" s="374"/>
      <c r="F119" s="374"/>
      <c r="G119" s="374"/>
      <c r="H119" s="375"/>
      <c r="I119" s="374"/>
      <c r="J119" s="374"/>
      <c r="K119" s="374"/>
      <c r="L119" s="376"/>
      <c r="M119" s="376"/>
      <c r="N119" s="377"/>
      <c r="O119" s="301"/>
    </row>
    <row r="120" spans="1:15" s="308" customFormat="1" ht="15" customHeight="1">
      <c r="A120" s="316"/>
      <c r="B120" s="316"/>
      <c r="C120" s="316"/>
      <c r="D120" s="354"/>
      <c r="E120" s="354"/>
      <c r="F120" s="354"/>
      <c r="G120" s="354"/>
      <c r="H120" s="360"/>
      <c r="I120" s="354"/>
      <c r="J120" s="354"/>
      <c r="K120" s="354"/>
      <c r="L120" s="354"/>
      <c r="M120" s="354"/>
      <c r="N120" s="356"/>
      <c r="O120" s="301"/>
    </row>
    <row r="121" spans="1:14" s="308" customFormat="1" ht="15" customHeight="1">
      <c r="A121" s="435">
        <f>PLAN!A48</f>
        <v>5</v>
      </c>
      <c r="B121" s="335" t="str">
        <f>PLAN!C48</f>
        <v>PAREDES EM ALVENARIA</v>
      </c>
      <c r="C121" s="335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</row>
    <row r="122" spans="1:14" s="308" customFormat="1" ht="15" customHeight="1">
      <c r="A122" s="309" t="s">
        <v>240</v>
      </c>
      <c r="B122" s="310"/>
      <c r="C122" s="310"/>
      <c r="D122" s="310"/>
      <c r="E122" s="310"/>
      <c r="F122" s="310"/>
      <c r="G122" s="310"/>
      <c r="H122" s="296"/>
      <c r="I122" s="296"/>
      <c r="J122" s="296"/>
      <c r="K122" s="296"/>
      <c r="L122" s="296"/>
      <c r="M122" s="296"/>
      <c r="N122" s="314"/>
    </row>
    <row r="123" spans="1:14" s="379" customFormat="1" ht="15" customHeight="1">
      <c r="A123" s="298" t="s">
        <v>191</v>
      </c>
      <c r="B123" s="287"/>
      <c r="C123" s="287" t="s">
        <v>197</v>
      </c>
      <c r="D123" s="287"/>
      <c r="E123" s="287" t="s">
        <v>241</v>
      </c>
      <c r="F123" s="287"/>
      <c r="G123" s="287" t="s">
        <v>193</v>
      </c>
      <c r="H123" s="287"/>
      <c r="I123" s="337" t="s">
        <v>242</v>
      </c>
      <c r="J123" s="337"/>
      <c r="K123" s="337"/>
      <c r="L123" s="337"/>
      <c r="M123" s="337"/>
      <c r="N123" s="378" t="s">
        <v>243</v>
      </c>
    </row>
    <row r="124" spans="1:14" s="308" customFormat="1" ht="15" customHeight="1">
      <c r="A124" s="298">
        <v>2</v>
      </c>
      <c r="B124" s="318" t="s">
        <v>199</v>
      </c>
      <c r="C124" s="380">
        <v>27.4</v>
      </c>
      <c r="D124" s="318" t="s">
        <v>199</v>
      </c>
      <c r="E124" s="380">
        <v>2.65</v>
      </c>
      <c r="F124" s="287" t="s">
        <v>195</v>
      </c>
      <c r="G124" s="319">
        <f aca="true" t="shared" si="1" ref="G124:G130">A124*C124*E124</f>
        <v>145.22</v>
      </c>
      <c r="H124" s="381" t="s">
        <v>244</v>
      </c>
      <c r="I124" s="319"/>
      <c r="J124" s="319"/>
      <c r="K124" s="301"/>
      <c r="L124" s="301"/>
      <c r="M124" s="301"/>
      <c r="N124" s="317"/>
    </row>
    <row r="125" spans="1:14" s="308" customFormat="1" ht="15" customHeight="1">
      <c r="A125" s="298">
        <v>2</v>
      </c>
      <c r="B125" s="318" t="s">
        <v>199</v>
      </c>
      <c r="C125" s="380">
        <v>1.1</v>
      </c>
      <c r="D125" s="318" t="s">
        <v>199</v>
      </c>
      <c r="E125" s="380">
        <v>3.5</v>
      </c>
      <c r="F125" s="287" t="s">
        <v>195</v>
      </c>
      <c r="G125" s="319">
        <f t="shared" si="1"/>
        <v>7.700000000000001</v>
      </c>
      <c r="H125" s="381" t="s">
        <v>245</v>
      </c>
      <c r="I125" s="319"/>
      <c r="J125" s="319"/>
      <c r="K125" s="301"/>
      <c r="L125" s="301"/>
      <c r="M125" s="301"/>
      <c r="N125" s="317"/>
    </row>
    <row r="126" spans="1:14" s="308" customFormat="1" ht="15" customHeight="1">
      <c r="A126" s="298">
        <v>1</v>
      </c>
      <c r="B126" s="318" t="s">
        <v>199</v>
      </c>
      <c r="C126" s="380">
        <v>27.4</v>
      </c>
      <c r="D126" s="318" t="s">
        <v>199</v>
      </c>
      <c r="E126" s="380">
        <v>0.8</v>
      </c>
      <c r="F126" s="287" t="s">
        <v>195</v>
      </c>
      <c r="G126" s="319">
        <f t="shared" si="1"/>
        <v>21.92</v>
      </c>
      <c r="H126" s="381" t="s">
        <v>246</v>
      </c>
      <c r="I126" s="319"/>
      <c r="J126" s="319"/>
      <c r="K126" s="301"/>
      <c r="L126" s="301"/>
      <c r="M126" s="301"/>
      <c r="N126" s="317"/>
    </row>
    <row r="127" spans="1:14" s="308" customFormat="1" ht="15" customHeight="1">
      <c r="A127" s="298">
        <v>2</v>
      </c>
      <c r="B127" s="318" t="s">
        <v>199</v>
      </c>
      <c r="C127" s="380">
        <v>2.95</v>
      </c>
      <c r="D127" s="318" t="s">
        <v>199</v>
      </c>
      <c r="E127" s="380">
        <v>2.65</v>
      </c>
      <c r="F127" s="287" t="s">
        <v>195</v>
      </c>
      <c r="G127" s="319">
        <f t="shared" si="1"/>
        <v>15.635</v>
      </c>
      <c r="H127" s="381" t="s">
        <v>244</v>
      </c>
      <c r="I127" s="319"/>
      <c r="J127" s="319"/>
      <c r="K127" s="301"/>
      <c r="L127" s="301"/>
      <c r="M127" s="301"/>
      <c r="N127" s="317"/>
    </row>
    <row r="128" spans="1:14" s="308" customFormat="1" ht="15" customHeight="1">
      <c r="A128" s="298">
        <v>2</v>
      </c>
      <c r="B128" s="318" t="s">
        <v>199</v>
      </c>
      <c r="C128" s="380">
        <v>0.9</v>
      </c>
      <c r="D128" s="318" t="s">
        <v>199</v>
      </c>
      <c r="E128" s="380">
        <v>3.5</v>
      </c>
      <c r="F128" s="287" t="s">
        <v>195</v>
      </c>
      <c r="G128" s="319">
        <f t="shared" si="1"/>
        <v>6.3</v>
      </c>
      <c r="H128" s="381" t="s">
        <v>245</v>
      </c>
      <c r="I128" s="319"/>
      <c r="J128" s="319"/>
      <c r="K128" s="301"/>
      <c r="L128" s="301"/>
      <c r="M128" s="301"/>
      <c r="N128" s="317"/>
    </row>
    <row r="129" spans="1:14" s="308" customFormat="1" ht="15" customHeight="1">
      <c r="A129" s="298">
        <v>2</v>
      </c>
      <c r="B129" s="318" t="s">
        <v>199</v>
      </c>
      <c r="C129" s="380">
        <v>0.95</v>
      </c>
      <c r="D129" s="318" t="s">
        <v>199</v>
      </c>
      <c r="E129" s="380">
        <v>2.65</v>
      </c>
      <c r="F129" s="287" t="s">
        <v>195</v>
      </c>
      <c r="G129" s="319">
        <f t="shared" si="1"/>
        <v>5.034999999999999</v>
      </c>
      <c r="H129" s="381" t="s">
        <v>244</v>
      </c>
      <c r="I129" s="319"/>
      <c r="J129" s="319"/>
      <c r="K129" s="301"/>
      <c r="L129" s="301"/>
      <c r="M129" s="301"/>
      <c r="N129" s="317"/>
    </row>
    <row r="130" spans="1:14" s="308" customFormat="1" ht="15" customHeight="1">
      <c r="A130" s="298">
        <v>3</v>
      </c>
      <c r="B130" s="318" t="s">
        <v>199</v>
      </c>
      <c r="C130" s="380">
        <v>2</v>
      </c>
      <c r="D130" s="318" t="s">
        <v>199</v>
      </c>
      <c r="E130" s="380">
        <v>2.65</v>
      </c>
      <c r="F130" s="287" t="s">
        <v>195</v>
      </c>
      <c r="G130" s="319">
        <f t="shared" si="1"/>
        <v>15.899999999999999</v>
      </c>
      <c r="H130" s="381" t="s">
        <v>244</v>
      </c>
      <c r="I130" s="319"/>
      <c r="J130" s="319"/>
      <c r="K130" s="301"/>
      <c r="L130" s="301"/>
      <c r="M130" s="301"/>
      <c r="N130" s="317"/>
    </row>
    <row r="131" spans="1:14" s="308" customFormat="1" ht="15" customHeight="1">
      <c r="A131" s="599" t="s">
        <v>200</v>
      </c>
      <c r="B131" s="600"/>
      <c r="C131" s="600"/>
      <c r="D131" s="600"/>
      <c r="E131" s="600"/>
      <c r="F131" s="338" t="s">
        <v>195</v>
      </c>
      <c r="G131" s="322">
        <f>SUM(G124:G130)</f>
        <v>217.70999999999998</v>
      </c>
      <c r="H131" s="301"/>
      <c r="I131" s="301"/>
      <c r="J131" s="301"/>
      <c r="K131" s="301"/>
      <c r="L131" s="301"/>
      <c r="M131" s="301"/>
      <c r="N131" s="317"/>
    </row>
    <row r="132" spans="1:14" s="308" customFormat="1" ht="15" customHeight="1">
      <c r="A132" s="382"/>
      <c r="B132" s="383"/>
      <c r="C132" s="383"/>
      <c r="D132" s="383"/>
      <c r="E132" s="383"/>
      <c r="F132" s="383"/>
      <c r="G132" s="383"/>
      <c r="H132" s="301"/>
      <c r="I132" s="301"/>
      <c r="J132" s="301"/>
      <c r="K132" s="301"/>
      <c r="L132" s="301"/>
      <c r="M132" s="301"/>
      <c r="N132" s="317"/>
    </row>
    <row r="133" spans="1:14" s="308" customFormat="1" ht="15" customHeight="1">
      <c r="A133" s="326" t="s">
        <v>247</v>
      </c>
      <c r="B133" s="327"/>
      <c r="C133" s="327"/>
      <c r="D133" s="327"/>
      <c r="E133" s="327"/>
      <c r="F133" s="327"/>
      <c r="G133" s="327"/>
      <c r="H133" s="301"/>
      <c r="I133" s="301"/>
      <c r="J133" s="301"/>
      <c r="K133" s="301"/>
      <c r="L133" s="301"/>
      <c r="M133" s="301"/>
      <c r="N133" s="317"/>
    </row>
    <row r="134" spans="1:14" s="308" customFormat="1" ht="15" customHeight="1">
      <c r="A134" s="298" t="s">
        <v>191</v>
      </c>
      <c r="B134" s="287"/>
      <c r="C134" s="287" t="s">
        <v>197</v>
      </c>
      <c r="D134" s="287"/>
      <c r="E134" s="287" t="s">
        <v>241</v>
      </c>
      <c r="F134" s="287"/>
      <c r="G134" s="287" t="s">
        <v>193</v>
      </c>
      <c r="H134" s="301"/>
      <c r="I134" s="301"/>
      <c r="J134" s="301"/>
      <c r="K134" s="301"/>
      <c r="L134" s="301"/>
      <c r="M134" s="301"/>
      <c r="N134" s="317"/>
    </row>
    <row r="135" spans="1:14" s="308" customFormat="1" ht="15" customHeight="1">
      <c r="A135" s="298">
        <v>2</v>
      </c>
      <c r="B135" s="318" t="s">
        <v>199</v>
      </c>
      <c r="C135" s="380">
        <v>27.4</v>
      </c>
      <c r="D135" s="318" t="s">
        <v>199</v>
      </c>
      <c r="E135" s="380">
        <v>1.5</v>
      </c>
      <c r="F135" s="287" t="s">
        <v>195</v>
      </c>
      <c r="G135" s="319">
        <f>A135*C135*E135</f>
        <v>82.19999999999999</v>
      </c>
      <c r="H135" s="301"/>
      <c r="I135" s="301"/>
      <c r="J135" s="301"/>
      <c r="K135" s="301"/>
      <c r="L135" s="301"/>
      <c r="M135" s="301"/>
      <c r="N135" s="317"/>
    </row>
    <row r="136" spans="1:14" s="308" customFormat="1" ht="15" customHeight="1">
      <c r="A136" s="298">
        <v>2</v>
      </c>
      <c r="B136" s="318" t="s">
        <v>199</v>
      </c>
      <c r="C136" s="380">
        <v>2.95</v>
      </c>
      <c r="D136" s="318" t="s">
        <v>199</v>
      </c>
      <c r="E136" s="380">
        <v>1.5</v>
      </c>
      <c r="F136" s="287" t="s">
        <v>195</v>
      </c>
      <c r="G136" s="319">
        <f>A136*C136*E136</f>
        <v>8.850000000000001</v>
      </c>
      <c r="H136" s="301"/>
      <c r="I136" s="301"/>
      <c r="J136" s="301"/>
      <c r="K136" s="301"/>
      <c r="L136" s="301"/>
      <c r="M136" s="301"/>
      <c r="N136" s="317"/>
    </row>
    <row r="137" spans="1:14" s="308" customFormat="1" ht="15" customHeight="1">
      <c r="A137" s="298">
        <v>2</v>
      </c>
      <c r="B137" s="318" t="s">
        <v>199</v>
      </c>
      <c r="C137" s="380">
        <v>0.95</v>
      </c>
      <c r="D137" s="318" t="s">
        <v>199</v>
      </c>
      <c r="E137" s="380">
        <v>1.5</v>
      </c>
      <c r="F137" s="287" t="s">
        <v>195</v>
      </c>
      <c r="G137" s="319">
        <f>A137*C137*E137</f>
        <v>2.8499999999999996</v>
      </c>
      <c r="H137" s="301"/>
      <c r="I137" s="301"/>
      <c r="J137" s="301"/>
      <c r="K137" s="301"/>
      <c r="L137" s="301"/>
      <c r="M137" s="301"/>
      <c r="N137" s="317"/>
    </row>
    <row r="138" spans="1:14" s="308" customFormat="1" ht="15" customHeight="1">
      <c r="A138" s="599" t="s">
        <v>200</v>
      </c>
      <c r="B138" s="600"/>
      <c r="C138" s="600"/>
      <c r="D138" s="600"/>
      <c r="E138" s="600"/>
      <c r="F138" s="338" t="s">
        <v>195</v>
      </c>
      <c r="G138" s="322">
        <f>SUM(G135:G137)</f>
        <v>93.89999999999998</v>
      </c>
      <c r="H138" s="301"/>
      <c r="I138" s="301"/>
      <c r="J138" s="301"/>
      <c r="K138" s="301"/>
      <c r="L138" s="301"/>
      <c r="M138" s="301"/>
      <c r="N138" s="317"/>
    </row>
    <row r="139" spans="1:14" s="308" customFormat="1" ht="15" customHeight="1">
      <c r="A139" s="348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17"/>
    </row>
    <row r="140" spans="1:14" s="308" customFormat="1" ht="15" customHeight="1">
      <c r="A140" s="326" t="s">
        <v>248</v>
      </c>
      <c r="B140" s="327"/>
      <c r="C140" s="327"/>
      <c r="D140" s="327"/>
      <c r="E140" s="327"/>
      <c r="F140" s="327"/>
      <c r="G140" s="327"/>
      <c r="H140" s="301"/>
      <c r="I140" s="301"/>
      <c r="J140" s="301"/>
      <c r="K140" s="301"/>
      <c r="L140" s="301"/>
      <c r="M140" s="301"/>
      <c r="N140" s="317"/>
    </row>
    <row r="141" spans="1:14" s="308" customFormat="1" ht="15" customHeight="1">
      <c r="A141" s="298" t="s">
        <v>191</v>
      </c>
      <c r="B141" s="287"/>
      <c r="C141" s="287" t="s">
        <v>197</v>
      </c>
      <c r="D141" s="287"/>
      <c r="E141" s="287" t="s">
        <v>241</v>
      </c>
      <c r="F141" s="287"/>
      <c r="G141" s="287" t="s">
        <v>193</v>
      </c>
      <c r="H141" s="301"/>
      <c r="I141" s="301"/>
      <c r="J141" s="301"/>
      <c r="K141" s="301"/>
      <c r="L141" s="301"/>
      <c r="M141" s="301"/>
      <c r="N141" s="317"/>
    </row>
    <row r="142" spans="1:14" s="308" customFormat="1" ht="15" customHeight="1">
      <c r="A142" s="298">
        <v>2</v>
      </c>
      <c r="B142" s="318" t="s">
        <v>199</v>
      </c>
      <c r="C142" s="380">
        <v>18.63</v>
      </c>
      <c r="D142" s="318" t="s">
        <v>199</v>
      </c>
      <c r="E142" s="380">
        <v>3.5</v>
      </c>
      <c r="F142" s="287" t="s">
        <v>195</v>
      </c>
      <c r="G142" s="319">
        <f>A142*C142*E142</f>
        <v>130.41</v>
      </c>
      <c r="H142" s="301"/>
      <c r="I142" s="301"/>
      <c r="J142" s="301"/>
      <c r="K142" s="301"/>
      <c r="L142" s="301"/>
      <c r="M142" s="301"/>
      <c r="N142" s="317"/>
    </row>
    <row r="143" spans="1:14" s="308" customFormat="1" ht="15" customHeight="1">
      <c r="A143" s="599" t="s">
        <v>200</v>
      </c>
      <c r="B143" s="600"/>
      <c r="C143" s="600"/>
      <c r="D143" s="600"/>
      <c r="E143" s="600"/>
      <c r="F143" s="338" t="s">
        <v>195</v>
      </c>
      <c r="G143" s="322">
        <f>SUM(G142:G142)</f>
        <v>130.41</v>
      </c>
      <c r="H143" s="301"/>
      <c r="I143" s="301"/>
      <c r="J143" s="301"/>
      <c r="K143" s="301"/>
      <c r="L143" s="301"/>
      <c r="M143" s="301"/>
      <c r="N143" s="317"/>
    </row>
    <row r="144" spans="1:14" s="308" customFormat="1" ht="15" customHeight="1">
      <c r="A144" s="348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17"/>
    </row>
    <row r="145" spans="1:14" s="308" customFormat="1" ht="15" customHeight="1">
      <c r="A145" s="326" t="s">
        <v>249</v>
      </c>
      <c r="B145" s="327"/>
      <c r="C145" s="327"/>
      <c r="D145" s="327"/>
      <c r="E145" s="327"/>
      <c r="F145" s="327"/>
      <c r="G145" s="327"/>
      <c r="H145" s="301"/>
      <c r="I145" s="301"/>
      <c r="J145" s="301"/>
      <c r="K145" s="301"/>
      <c r="L145" s="301"/>
      <c r="M145" s="301"/>
      <c r="N145" s="317"/>
    </row>
    <row r="146" spans="1:14" s="308" customFormat="1" ht="15" customHeight="1">
      <c r="A146" s="298" t="s">
        <v>191</v>
      </c>
      <c r="B146" s="287"/>
      <c r="C146" s="287" t="s">
        <v>197</v>
      </c>
      <c r="D146" s="287"/>
      <c r="E146" s="287" t="s">
        <v>250</v>
      </c>
      <c r="F146" s="287"/>
      <c r="G146" s="287" t="s">
        <v>193</v>
      </c>
      <c r="H146" s="301"/>
      <c r="I146" s="301"/>
      <c r="J146" s="301"/>
      <c r="K146" s="301"/>
      <c r="L146" s="301"/>
      <c r="M146" s="301"/>
      <c r="N146" s="317"/>
    </row>
    <row r="147" spans="1:14" s="308" customFormat="1" ht="15" customHeight="1">
      <c r="A147" s="298">
        <v>1</v>
      </c>
      <c r="B147" s="318" t="s">
        <v>199</v>
      </c>
      <c r="C147" s="380">
        <v>27.4</v>
      </c>
      <c r="D147" s="318" t="s">
        <v>199</v>
      </c>
      <c r="E147" s="380">
        <v>2</v>
      </c>
      <c r="F147" s="287" t="s">
        <v>195</v>
      </c>
      <c r="G147" s="319">
        <f>A147*C147*E147</f>
        <v>54.8</v>
      </c>
      <c r="H147" s="301"/>
      <c r="I147" s="301"/>
      <c r="J147" s="301"/>
      <c r="K147" s="301"/>
      <c r="L147" s="301"/>
      <c r="M147" s="301"/>
      <c r="N147" s="317"/>
    </row>
    <row r="148" spans="1:14" s="308" customFormat="1" ht="15" customHeight="1">
      <c r="A148" s="298">
        <v>2</v>
      </c>
      <c r="B148" s="318" t="s">
        <v>199</v>
      </c>
      <c r="C148" s="380">
        <v>2</v>
      </c>
      <c r="D148" s="318" t="s">
        <v>199</v>
      </c>
      <c r="E148" s="380">
        <v>0.95</v>
      </c>
      <c r="F148" s="287" t="s">
        <v>195</v>
      </c>
      <c r="G148" s="319">
        <f>A148*C148*E148</f>
        <v>3.8</v>
      </c>
      <c r="H148" s="301"/>
      <c r="I148" s="301"/>
      <c r="J148" s="301"/>
      <c r="K148" s="301"/>
      <c r="L148" s="301"/>
      <c r="M148" s="301"/>
      <c r="N148" s="317"/>
    </row>
    <row r="149" spans="1:14" s="308" customFormat="1" ht="15" customHeight="1">
      <c r="A149" s="599" t="s">
        <v>200</v>
      </c>
      <c r="B149" s="600"/>
      <c r="C149" s="600"/>
      <c r="D149" s="600"/>
      <c r="E149" s="600"/>
      <c r="F149" s="338" t="s">
        <v>195</v>
      </c>
      <c r="G149" s="322">
        <f>SUM(G147:G148)</f>
        <v>58.599999999999994</v>
      </c>
      <c r="H149" s="301"/>
      <c r="I149" s="301"/>
      <c r="J149" s="301"/>
      <c r="K149" s="301"/>
      <c r="L149" s="301"/>
      <c r="M149" s="301"/>
      <c r="N149" s="317"/>
    </row>
    <row r="150" spans="1:14" s="308" customFormat="1" ht="15" customHeight="1">
      <c r="A150" s="348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17"/>
    </row>
    <row r="151" spans="1:14" s="308" customFormat="1" ht="15" customHeight="1">
      <c r="A151" s="326" t="s">
        <v>251</v>
      </c>
      <c r="B151" s="327"/>
      <c r="C151" s="327"/>
      <c r="D151" s="327"/>
      <c r="E151" s="327"/>
      <c r="F151" s="301"/>
      <c r="G151" s="301"/>
      <c r="H151" s="301"/>
      <c r="I151" s="301"/>
      <c r="J151" s="301"/>
      <c r="K151" s="301"/>
      <c r="L151" s="301"/>
      <c r="M151" s="301"/>
      <c r="N151" s="317"/>
    </row>
    <row r="152" spans="1:14" s="379" customFormat="1" ht="15" customHeight="1">
      <c r="A152" s="298" t="s">
        <v>191</v>
      </c>
      <c r="B152" s="287"/>
      <c r="C152" s="287" t="s">
        <v>252</v>
      </c>
      <c r="D152" s="337"/>
      <c r="E152" s="287" t="s">
        <v>193</v>
      </c>
      <c r="F152" s="287"/>
      <c r="G152" s="337"/>
      <c r="H152" s="337"/>
      <c r="I152" s="337"/>
      <c r="J152" s="337"/>
      <c r="K152" s="337"/>
      <c r="L152" s="337"/>
      <c r="M152" s="337"/>
      <c r="N152" s="378"/>
    </row>
    <row r="153" spans="1:14" s="379" customFormat="1" ht="15" customHeight="1">
      <c r="A153" s="298">
        <v>2</v>
      </c>
      <c r="B153" s="318" t="s">
        <v>199</v>
      </c>
      <c r="C153" s="319">
        <f>G131</f>
        <v>217.70999999999998</v>
      </c>
      <c r="D153" s="287" t="s">
        <v>195</v>
      </c>
      <c r="E153" s="319">
        <f>A153*C153</f>
        <v>435.41999999999996</v>
      </c>
      <c r="F153" s="381" t="s">
        <v>253</v>
      </c>
      <c r="G153" s="301"/>
      <c r="H153" s="337"/>
      <c r="I153" s="337"/>
      <c r="J153" s="337"/>
      <c r="K153" s="337"/>
      <c r="L153" s="337"/>
      <c r="M153" s="337"/>
      <c r="N153" s="378"/>
    </row>
    <row r="154" spans="1:14" s="379" customFormat="1" ht="15" customHeight="1">
      <c r="A154" s="298">
        <v>2</v>
      </c>
      <c r="B154" s="318" t="s">
        <v>199</v>
      </c>
      <c r="C154" s="319">
        <f>G138</f>
        <v>93.89999999999998</v>
      </c>
      <c r="D154" s="287" t="s">
        <v>195</v>
      </c>
      <c r="E154" s="319">
        <f>A154*C154</f>
        <v>187.79999999999995</v>
      </c>
      <c r="F154" s="381" t="s">
        <v>254</v>
      </c>
      <c r="G154" s="301"/>
      <c r="H154" s="337"/>
      <c r="I154" s="337"/>
      <c r="J154" s="337"/>
      <c r="K154" s="337"/>
      <c r="L154" s="337"/>
      <c r="M154" s="337"/>
      <c r="N154" s="378"/>
    </row>
    <row r="155" spans="1:14" s="308" customFormat="1" ht="15" customHeight="1">
      <c r="A155" s="298">
        <v>2</v>
      </c>
      <c r="B155" s="318" t="s">
        <v>199</v>
      </c>
      <c r="C155" s="319">
        <f>G143</f>
        <v>130.41</v>
      </c>
      <c r="D155" s="287" t="s">
        <v>195</v>
      </c>
      <c r="E155" s="319">
        <f>A155*C155</f>
        <v>260.82</v>
      </c>
      <c r="F155" s="381" t="s">
        <v>255</v>
      </c>
      <c r="G155" s="301"/>
      <c r="H155" s="301"/>
      <c r="I155" s="301"/>
      <c r="J155" s="301"/>
      <c r="K155" s="301"/>
      <c r="L155" s="381"/>
      <c r="M155" s="341"/>
      <c r="N155" s="317"/>
    </row>
    <row r="156" spans="1:14" s="308" customFormat="1" ht="15" customHeight="1">
      <c r="A156" s="298">
        <v>1</v>
      </c>
      <c r="B156" s="318" t="s">
        <v>199</v>
      </c>
      <c r="C156" s="319">
        <f>G149</f>
        <v>58.599999999999994</v>
      </c>
      <c r="D156" s="287" t="s">
        <v>195</v>
      </c>
      <c r="E156" s="319">
        <f>A156*C156</f>
        <v>58.599999999999994</v>
      </c>
      <c r="F156" s="381" t="s">
        <v>256</v>
      </c>
      <c r="G156" s="301"/>
      <c r="H156" s="301"/>
      <c r="I156" s="301"/>
      <c r="J156" s="301"/>
      <c r="K156" s="301"/>
      <c r="L156" s="381"/>
      <c r="M156" s="341"/>
      <c r="N156" s="317"/>
    </row>
    <row r="157" spans="1:14" s="308" customFormat="1" ht="15" customHeight="1">
      <c r="A157" s="599" t="s">
        <v>200</v>
      </c>
      <c r="B157" s="600"/>
      <c r="C157" s="600"/>
      <c r="D157" s="338" t="s">
        <v>195</v>
      </c>
      <c r="E157" s="322">
        <f>SUM(E153:E156)</f>
        <v>942.64</v>
      </c>
      <c r="F157" s="300"/>
      <c r="G157" s="300"/>
      <c r="H157" s="301"/>
      <c r="I157" s="301"/>
      <c r="J157" s="325"/>
      <c r="K157" s="301"/>
      <c r="L157" s="301"/>
      <c r="M157" s="325"/>
      <c r="N157" s="317"/>
    </row>
    <row r="158" spans="1:14" s="308" customFormat="1" ht="15" customHeight="1">
      <c r="A158" s="348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16"/>
      <c r="N158" s="317"/>
    </row>
    <row r="159" spans="1:14" s="308" customFormat="1" ht="15" customHeight="1">
      <c r="A159" s="326" t="s">
        <v>257</v>
      </c>
      <c r="B159" s="327"/>
      <c r="C159" s="327"/>
      <c r="D159" s="327"/>
      <c r="E159" s="327"/>
      <c r="F159" s="301"/>
      <c r="G159" s="301"/>
      <c r="H159" s="301"/>
      <c r="I159" s="301"/>
      <c r="J159" s="301"/>
      <c r="K159" s="301"/>
      <c r="L159" s="301"/>
      <c r="M159" s="301"/>
      <c r="N159" s="317"/>
    </row>
    <row r="160" spans="1:14" s="379" customFormat="1" ht="15" customHeight="1">
      <c r="A160" s="298" t="s">
        <v>191</v>
      </c>
      <c r="B160" s="287"/>
      <c r="C160" s="287" t="s">
        <v>258</v>
      </c>
      <c r="D160" s="287"/>
      <c r="E160" s="287" t="s">
        <v>193</v>
      </c>
      <c r="F160" s="287"/>
      <c r="G160" s="287"/>
      <c r="H160" s="337"/>
      <c r="I160" s="337"/>
      <c r="J160" s="337"/>
      <c r="K160" s="337"/>
      <c r="L160" s="337"/>
      <c r="M160" s="337"/>
      <c r="N160" s="378"/>
    </row>
    <row r="161" spans="1:14" s="308" customFormat="1" ht="15" customHeight="1">
      <c r="A161" s="298">
        <v>1</v>
      </c>
      <c r="B161" s="318" t="s">
        <v>199</v>
      </c>
      <c r="C161" s="319">
        <f>E157</f>
        <v>942.64</v>
      </c>
      <c r="D161" s="318"/>
      <c r="E161" s="319">
        <f>A161*C161</f>
        <v>942.64</v>
      </c>
      <c r="F161" s="381"/>
      <c r="G161" s="319"/>
      <c r="H161" s="287"/>
      <c r="I161" s="301"/>
      <c r="J161" s="301"/>
      <c r="K161" s="301"/>
      <c r="L161" s="301"/>
      <c r="M161" s="301"/>
      <c r="N161" s="317"/>
    </row>
    <row r="162" spans="1:14" s="308" customFormat="1" ht="15" customHeight="1">
      <c r="A162" s="599" t="s">
        <v>200</v>
      </c>
      <c r="B162" s="600"/>
      <c r="C162" s="600"/>
      <c r="D162" s="384" t="s">
        <v>195</v>
      </c>
      <c r="E162" s="322">
        <f>SUM(E161)</f>
        <v>942.64</v>
      </c>
      <c r="F162" s="300"/>
      <c r="G162" s="300"/>
      <c r="H162" s="340"/>
      <c r="I162" s="301"/>
      <c r="J162" s="301"/>
      <c r="K162" s="301"/>
      <c r="L162" s="301"/>
      <c r="M162" s="301"/>
      <c r="N162" s="317"/>
    </row>
    <row r="163" spans="1:15" s="308" customFormat="1" ht="15" customHeight="1">
      <c r="A163" s="323"/>
      <c r="B163" s="324"/>
      <c r="C163" s="324"/>
      <c r="D163" s="342"/>
      <c r="E163" s="325"/>
      <c r="F163" s="300"/>
      <c r="G163" s="300"/>
      <c r="H163" s="340"/>
      <c r="I163" s="301"/>
      <c r="J163" s="301"/>
      <c r="K163" s="301"/>
      <c r="L163" s="301"/>
      <c r="M163" s="301"/>
      <c r="N163" s="317"/>
      <c r="O163" s="301"/>
    </row>
    <row r="164" spans="1:15" s="308" customFormat="1" ht="15" customHeight="1">
      <c r="A164" s="326" t="s">
        <v>259</v>
      </c>
      <c r="B164" s="327"/>
      <c r="C164" s="327"/>
      <c r="D164" s="327"/>
      <c r="E164" s="327"/>
      <c r="F164" s="327"/>
      <c r="G164" s="327"/>
      <c r="H164" s="340"/>
      <c r="I164" s="301"/>
      <c r="J164" s="301"/>
      <c r="K164" s="301"/>
      <c r="L164" s="301"/>
      <c r="M164" s="301"/>
      <c r="N164" s="317"/>
      <c r="O164" s="301"/>
    </row>
    <row r="165" spans="1:15" s="308" customFormat="1" ht="15" customHeight="1">
      <c r="A165" s="298" t="s">
        <v>191</v>
      </c>
      <c r="B165" s="287"/>
      <c r="C165" s="287" t="s">
        <v>197</v>
      </c>
      <c r="D165" s="287"/>
      <c r="E165" s="287" t="s">
        <v>241</v>
      </c>
      <c r="F165" s="287"/>
      <c r="G165" s="287" t="s">
        <v>193</v>
      </c>
      <c r="H165" s="340"/>
      <c r="I165" s="301"/>
      <c r="J165" s="301"/>
      <c r="K165" s="301"/>
      <c r="L165" s="301"/>
      <c r="M165" s="301"/>
      <c r="N165" s="317"/>
      <c r="O165" s="301"/>
    </row>
    <row r="166" spans="1:15" s="308" customFormat="1" ht="15" customHeight="1">
      <c r="A166" s="298">
        <v>4</v>
      </c>
      <c r="B166" s="318" t="s">
        <v>199</v>
      </c>
      <c r="C166" s="380">
        <v>9.27</v>
      </c>
      <c r="D166" s="318" t="s">
        <v>199</v>
      </c>
      <c r="E166" s="380">
        <v>2.9</v>
      </c>
      <c r="F166" s="287" t="s">
        <v>195</v>
      </c>
      <c r="G166" s="319">
        <f aca="true" t="shared" si="2" ref="G166:G171">A166*C166*E166</f>
        <v>107.532</v>
      </c>
      <c r="H166" s="340"/>
      <c r="I166" s="301"/>
      <c r="J166" s="301"/>
      <c r="K166" s="301"/>
      <c r="L166" s="301"/>
      <c r="M166" s="301"/>
      <c r="N166" s="317"/>
      <c r="O166" s="301"/>
    </row>
    <row r="167" spans="1:15" s="308" customFormat="1" ht="15" customHeight="1">
      <c r="A167" s="298">
        <v>2</v>
      </c>
      <c r="B167" s="318" t="s">
        <v>199</v>
      </c>
      <c r="C167" s="380">
        <v>2.95</v>
      </c>
      <c r="D167" s="318" t="s">
        <v>199</v>
      </c>
      <c r="E167" s="380">
        <v>2.9</v>
      </c>
      <c r="F167" s="287" t="s">
        <v>195</v>
      </c>
      <c r="G167" s="319">
        <f t="shared" si="2"/>
        <v>17.11</v>
      </c>
      <c r="H167" s="340"/>
      <c r="I167" s="301"/>
      <c r="J167" s="301"/>
      <c r="K167" s="301"/>
      <c r="L167" s="301"/>
      <c r="M167" s="301"/>
      <c r="N167" s="317"/>
      <c r="O167" s="301"/>
    </row>
    <row r="168" spans="1:15" s="308" customFormat="1" ht="15" customHeight="1">
      <c r="A168" s="298">
        <v>2</v>
      </c>
      <c r="B168" s="318" t="s">
        <v>199</v>
      </c>
      <c r="C168" s="380">
        <v>0.95</v>
      </c>
      <c r="D168" s="318" t="s">
        <v>199</v>
      </c>
      <c r="E168" s="385">
        <v>2.9</v>
      </c>
      <c r="F168" s="287" t="s">
        <v>195</v>
      </c>
      <c r="G168" s="319">
        <f t="shared" si="2"/>
        <v>5.51</v>
      </c>
      <c r="H168" s="340"/>
      <c r="I168" s="301"/>
      <c r="J168" s="301"/>
      <c r="K168" s="301"/>
      <c r="L168" s="301"/>
      <c r="M168" s="301"/>
      <c r="N168" s="317"/>
      <c r="O168" s="301"/>
    </row>
    <row r="169" spans="1:15" s="308" customFormat="1" ht="15" customHeight="1">
      <c r="A169" s="298">
        <v>2</v>
      </c>
      <c r="B169" s="318" t="s">
        <v>199</v>
      </c>
      <c r="C169" s="329">
        <v>2</v>
      </c>
      <c r="D169" s="318" t="s">
        <v>199</v>
      </c>
      <c r="E169" s="380">
        <v>2.9</v>
      </c>
      <c r="F169" s="340" t="s">
        <v>195</v>
      </c>
      <c r="G169" s="319">
        <f t="shared" si="2"/>
        <v>11.6</v>
      </c>
      <c r="H169" s="340"/>
      <c r="I169" s="301"/>
      <c r="J169" s="301"/>
      <c r="K169" s="301"/>
      <c r="L169" s="301"/>
      <c r="M169" s="301"/>
      <c r="N169" s="317"/>
      <c r="O169" s="301"/>
    </row>
    <row r="170" spans="1:15" s="308" customFormat="1" ht="15" customHeight="1">
      <c r="A170" s="298">
        <v>2</v>
      </c>
      <c r="B170" s="318" t="s">
        <v>199</v>
      </c>
      <c r="C170" s="329">
        <v>4.5</v>
      </c>
      <c r="D170" s="318" t="s">
        <v>199</v>
      </c>
      <c r="E170" s="385">
        <v>2.9</v>
      </c>
      <c r="F170" s="287" t="s">
        <v>195</v>
      </c>
      <c r="G170" s="319">
        <f t="shared" si="2"/>
        <v>26.099999999999998</v>
      </c>
      <c r="H170" s="340"/>
      <c r="I170" s="301"/>
      <c r="J170" s="301"/>
      <c r="K170" s="301"/>
      <c r="L170" s="301"/>
      <c r="M170" s="301"/>
      <c r="N170" s="317"/>
      <c r="O170" s="301"/>
    </row>
    <row r="171" spans="1:15" s="308" customFormat="1" ht="15" customHeight="1">
      <c r="A171" s="298">
        <v>2</v>
      </c>
      <c r="B171" s="318" t="s">
        <v>199</v>
      </c>
      <c r="C171" s="329">
        <v>2</v>
      </c>
      <c r="D171" s="318" t="s">
        <v>199</v>
      </c>
      <c r="E171" s="380">
        <v>2.9</v>
      </c>
      <c r="F171" s="287" t="s">
        <v>195</v>
      </c>
      <c r="G171" s="319">
        <f t="shared" si="2"/>
        <v>11.6</v>
      </c>
      <c r="H171" s="340"/>
      <c r="I171" s="301"/>
      <c r="J171" s="301"/>
      <c r="K171" s="301"/>
      <c r="L171" s="301"/>
      <c r="M171" s="301"/>
      <c r="N171" s="317"/>
      <c r="O171" s="301"/>
    </row>
    <row r="172" spans="1:15" s="308" customFormat="1" ht="15" customHeight="1">
      <c r="A172" s="604" t="s">
        <v>200</v>
      </c>
      <c r="B172" s="605"/>
      <c r="C172" s="605"/>
      <c r="D172" s="605"/>
      <c r="E172" s="605"/>
      <c r="F172" s="343" t="s">
        <v>195</v>
      </c>
      <c r="G172" s="332">
        <f>SUM(G166:G171)</f>
        <v>179.45199999999997</v>
      </c>
      <c r="H172" s="343"/>
      <c r="I172" s="330"/>
      <c r="J172" s="330"/>
      <c r="K172" s="330"/>
      <c r="L172" s="330"/>
      <c r="M172" s="330"/>
      <c r="N172" s="334"/>
      <c r="O172" s="301"/>
    </row>
    <row r="173" spans="1:15" s="308" customFormat="1" ht="15" customHeight="1">
      <c r="A173" s="324"/>
      <c r="B173" s="324"/>
      <c r="C173" s="324"/>
      <c r="D173" s="342"/>
      <c r="E173" s="325"/>
      <c r="F173" s="300"/>
      <c r="G173" s="300"/>
      <c r="H173" s="340"/>
      <c r="I173" s="301"/>
      <c r="J173" s="301"/>
      <c r="K173" s="301"/>
      <c r="L173" s="301"/>
      <c r="M173" s="301"/>
      <c r="N173" s="301"/>
      <c r="O173" s="301"/>
    </row>
    <row r="174" spans="1:15" s="308" customFormat="1" ht="15" customHeight="1">
      <c r="A174" s="435">
        <f>PLAN!A59</f>
        <v>6</v>
      </c>
      <c r="B174" s="335" t="str">
        <f>PLAN!C59</f>
        <v>PISOS INTERNOS E EXTERNOS</v>
      </c>
      <c r="C174" s="335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01"/>
    </row>
    <row r="175" spans="1:15" s="308" customFormat="1" ht="15" customHeight="1">
      <c r="A175" s="309" t="s">
        <v>260</v>
      </c>
      <c r="B175" s="310"/>
      <c r="C175" s="310"/>
      <c r="D175" s="310"/>
      <c r="E175" s="310"/>
      <c r="F175" s="310"/>
      <c r="G175" s="310"/>
      <c r="H175" s="296"/>
      <c r="I175" s="296"/>
      <c r="J175" s="296"/>
      <c r="K175" s="296"/>
      <c r="L175" s="296"/>
      <c r="M175" s="296"/>
      <c r="N175" s="314"/>
      <c r="O175" s="301"/>
    </row>
    <row r="176" spans="1:15" s="308" customFormat="1" ht="15" customHeight="1">
      <c r="A176" s="298" t="s">
        <v>191</v>
      </c>
      <c r="B176" s="287"/>
      <c r="C176" s="287" t="s">
        <v>203</v>
      </c>
      <c r="D176" s="287"/>
      <c r="E176" s="287" t="s">
        <v>250</v>
      </c>
      <c r="F176" s="337"/>
      <c r="G176" s="287" t="s">
        <v>193</v>
      </c>
      <c r="H176" s="337"/>
      <c r="I176" s="337"/>
      <c r="J176" s="337"/>
      <c r="K176" s="337"/>
      <c r="L176" s="337"/>
      <c r="M176" s="337"/>
      <c r="N176" s="378"/>
      <c r="O176" s="301"/>
    </row>
    <row r="177" spans="1:15" s="308" customFormat="1" ht="15" customHeight="1">
      <c r="A177" s="298">
        <v>2</v>
      </c>
      <c r="B177" s="318" t="s">
        <v>199</v>
      </c>
      <c r="C177" s="319">
        <v>2</v>
      </c>
      <c r="D177" s="318" t="s">
        <v>199</v>
      </c>
      <c r="E177" s="319">
        <v>0.9</v>
      </c>
      <c r="F177" s="287" t="s">
        <v>195</v>
      </c>
      <c r="G177" s="319">
        <f>A177*C177*E177</f>
        <v>3.6</v>
      </c>
      <c r="H177" s="381" t="s">
        <v>261</v>
      </c>
      <c r="I177" s="337"/>
      <c r="J177" s="337"/>
      <c r="K177" s="337"/>
      <c r="L177" s="337"/>
      <c r="M177" s="337"/>
      <c r="N177" s="378"/>
      <c r="O177" s="301"/>
    </row>
    <row r="178" spans="1:15" s="308" customFormat="1" ht="15" customHeight="1">
      <c r="A178" s="298">
        <v>2</v>
      </c>
      <c r="B178" s="318" t="s">
        <v>199</v>
      </c>
      <c r="C178" s="319">
        <v>9.27</v>
      </c>
      <c r="D178" s="318" t="s">
        <v>199</v>
      </c>
      <c r="E178" s="319">
        <v>2</v>
      </c>
      <c r="F178" s="287" t="s">
        <v>195</v>
      </c>
      <c r="G178" s="319">
        <f>A178*C178*E178</f>
        <v>37.08</v>
      </c>
      <c r="H178" s="381" t="s">
        <v>262</v>
      </c>
      <c r="I178" s="337"/>
      <c r="J178" s="337"/>
      <c r="K178" s="337"/>
      <c r="L178" s="337"/>
      <c r="M178" s="337"/>
      <c r="N178" s="378"/>
      <c r="O178" s="301"/>
    </row>
    <row r="179" spans="1:15" s="308" customFormat="1" ht="15" customHeight="1">
      <c r="A179" s="298">
        <v>2</v>
      </c>
      <c r="B179" s="318" t="s">
        <v>199</v>
      </c>
      <c r="C179" s="319">
        <v>2</v>
      </c>
      <c r="D179" s="318" t="s">
        <v>199</v>
      </c>
      <c r="E179" s="319">
        <v>0.95</v>
      </c>
      <c r="F179" s="287" t="s">
        <v>195</v>
      </c>
      <c r="G179" s="319">
        <f>A179*C179*E179</f>
        <v>3.8</v>
      </c>
      <c r="H179" s="381" t="s">
        <v>262</v>
      </c>
      <c r="I179" s="337"/>
      <c r="J179" s="337"/>
      <c r="K179" s="337"/>
      <c r="L179" s="337"/>
      <c r="M179" s="337"/>
      <c r="N179" s="378"/>
      <c r="O179" s="301"/>
    </row>
    <row r="180" spans="1:15" s="308" customFormat="1" ht="15" customHeight="1">
      <c r="A180" s="298">
        <v>1</v>
      </c>
      <c r="B180" s="318" t="s">
        <v>199</v>
      </c>
      <c r="C180" s="319">
        <v>3.5</v>
      </c>
      <c r="D180" s="318" t="s">
        <v>199</v>
      </c>
      <c r="E180" s="319">
        <v>2</v>
      </c>
      <c r="F180" s="287" t="s">
        <v>195</v>
      </c>
      <c r="G180" s="319">
        <f>A180*C180*E180</f>
        <v>7</v>
      </c>
      <c r="H180" s="381" t="s">
        <v>263</v>
      </c>
      <c r="I180" s="337"/>
      <c r="J180" s="337"/>
      <c r="K180" s="337"/>
      <c r="L180" s="337"/>
      <c r="M180" s="337"/>
      <c r="N180" s="378"/>
      <c r="O180" s="301"/>
    </row>
    <row r="181" spans="1:15" s="308" customFormat="1" ht="15" customHeight="1">
      <c r="A181" s="298">
        <v>1</v>
      </c>
      <c r="B181" s="318" t="s">
        <v>199</v>
      </c>
      <c r="C181" s="319">
        <v>4.5</v>
      </c>
      <c r="D181" s="318" t="s">
        <v>199</v>
      </c>
      <c r="E181" s="319">
        <v>2</v>
      </c>
      <c r="F181" s="287" t="s">
        <v>195</v>
      </c>
      <c r="G181" s="319">
        <f>A181*C181*E181</f>
        <v>9</v>
      </c>
      <c r="H181" s="381" t="s">
        <v>264</v>
      </c>
      <c r="I181" s="337"/>
      <c r="J181" s="337"/>
      <c r="K181" s="337"/>
      <c r="L181" s="337"/>
      <c r="M181" s="337"/>
      <c r="N181" s="378"/>
      <c r="O181" s="301"/>
    </row>
    <row r="182" spans="1:15" s="308" customFormat="1" ht="15" customHeight="1">
      <c r="A182" s="615" t="s">
        <v>200</v>
      </c>
      <c r="B182" s="616"/>
      <c r="C182" s="616"/>
      <c r="D182" s="616"/>
      <c r="E182" s="616"/>
      <c r="F182" s="384" t="s">
        <v>195</v>
      </c>
      <c r="G182" s="322">
        <f>SUM(G177:G181)</f>
        <v>60.48</v>
      </c>
      <c r="H182" s="301"/>
      <c r="I182" s="301"/>
      <c r="J182" s="301"/>
      <c r="K182" s="301"/>
      <c r="L182" s="301"/>
      <c r="M182" s="301"/>
      <c r="N182" s="317"/>
      <c r="O182" s="301"/>
    </row>
    <row r="183" spans="1:15" s="308" customFormat="1" ht="15" customHeight="1">
      <c r="A183" s="348"/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17"/>
      <c r="O183" s="301"/>
    </row>
    <row r="184" spans="1:15" s="308" customFormat="1" ht="15" customHeight="1">
      <c r="A184" s="326" t="s">
        <v>265</v>
      </c>
      <c r="B184" s="327"/>
      <c r="C184" s="327"/>
      <c r="D184" s="327"/>
      <c r="E184" s="327"/>
      <c r="F184" s="327"/>
      <c r="G184" s="327"/>
      <c r="H184" s="301"/>
      <c r="I184" s="301"/>
      <c r="J184" s="301"/>
      <c r="K184" s="301"/>
      <c r="L184" s="301"/>
      <c r="M184" s="301"/>
      <c r="N184" s="317"/>
      <c r="O184" s="301"/>
    </row>
    <row r="185" spans="1:15" s="308" customFormat="1" ht="15" customHeight="1">
      <c r="A185" s="298" t="s">
        <v>191</v>
      </c>
      <c r="B185" s="287"/>
      <c r="C185" s="287" t="s">
        <v>203</v>
      </c>
      <c r="D185" s="287"/>
      <c r="E185" s="287" t="s">
        <v>250</v>
      </c>
      <c r="F185" s="337"/>
      <c r="G185" s="287" t="s">
        <v>193</v>
      </c>
      <c r="H185" s="301"/>
      <c r="I185" s="301"/>
      <c r="J185" s="301"/>
      <c r="K185" s="301"/>
      <c r="L185" s="301"/>
      <c r="M185" s="301"/>
      <c r="N185" s="317"/>
      <c r="O185" s="301"/>
    </row>
    <row r="186" spans="1:15" s="308" customFormat="1" ht="15" customHeight="1">
      <c r="A186" s="298">
        <v>1</v>
      </c>
      <c r="B186" s="318" t="s">
        <v>199</v>
      </c>
      <c r="C186" s="319">
        <v>4.46</v>
      </c>
      <c r="D186" s="318" t="s">
        <v>199</v>
      </c>
      <c r="E186" s="319">
        <v>2</v>
      </c>
      <c r="F186" s="287" t="s">
        <v>195</v>
      </c>
      <c r="G186" s="319">
        <f>A186*C186*E186</f>
        <v>8.92</v>
      </c>
      <c r="H186" s="381" t="s">
        <v>266</v>
      </c>
      <c r="I186" s="301"/>
      <c r="J186" s="301"/>
      <c r="K186" s="301"/>
      <c r="L186" s="301"/>
      <c r="M186" s="301"/>
      <c r="N186" s="317"/>
      <c r="O186" s="301"/>
    </row>
    <row r="187" spans="1:15" s="308" customFormat="1" ht="15" customHeight="1">
      <c r="A187" s="298">
        <v>1</v>
      </c>
      <c r="B187" s="318" t="s">
        <v>199</v>
      </c>
      <c r="C187" s="319">
        <v>27.1</v>
      </c>
      <c r="D187" s="318" t="s">
        <v>199</v>
      </c>
      <c r="E187" s="319">
        <v>19.08</v>
      </c>
      <c r="F187" s="287" t="s">
        <v>195</v>
      </c>
      <c r="G187" s="319">
        <f>A187*C187*E187</f>
        <v>517.068</v>
      </c>
      <c r="H187" s="381" t="s">
        <v>266</v>
      </c>
      <c r="I187" s="301"/>
      <c r="J187" s="301"/>
      <c r="K187" s="301"/>
      <c r="L187" s="301"/>
      <c r="M187" s="301"/>
      <c r="N187" s="317"/>
      <c r="O187" s="301"/>
    </row>
    <row r="188" spans="1:15" s="308" customFormat="1" ht="15" customHeight="1">
      <c r="A188" s="615" t="s">
        <v>200</v>
      </c>
      <c r="B188" s="616"/>
      <c r="C188" s="616"/>
      <c r="D188" s="616"/>
      <c r="E188" s="616"/>
      <c r="F188" s="384" t="s">
        <v>195</v>
      </c>
      <c r="G188" s="322">
        <f>SUM(G186:G187)</f>
        <v>525.9879999999999</v>
      </c>
      <c r="H188" s="301"/>
      <c r="I188" s="301"/>
      <c r="J188" s="301"/>
      <c r="K188" s="301"/>
      <c r="L188" s="301"/>
      <c r="M188" s="301"/>
      <c r="N188" s="317"/>
      <c r="O188" s="301"/>
    </row>
    <row r="189" spans="1:15" s="308" customFormat="1" ht="15" customHeight="1">
      <c r="A189" s="348"/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17"/>
      <c r="O189" s="301"/>
    </row>
    <row r="190" spans="1:15" s="308" customFormat="1" ht="15" customHeight="1">
      <c r="A190" s="326" t="s">
        <v>267</v>
      </c>
      <c r="B190" s="327"/>
      <c r="C190" s="327"/>
      <c r="D190" s="327"/>
      <c r="E190" s="327"/>
      <c r="F190" s="327"/>
      <c r="G190" s="327"/>
      <c r="H190" s="301"/>
      <c r="I190" s="301"/>
      <c r="J190" s="301"/>
      <c r="K190" s="301"/>
      <c r="L190" s="301"/>
      <c r="M190" s="301"/>
      <c r="N190" s="317"/>
      <c r="O190" s="301"/>
    </row>
    <row r="191" spans="1:15" s="308" customFormat="1" ht="15" customHeight="1">
      <c r="A191" s="298" t="s">
        <v>191</v>
      </c>
      <c r="B191" s="287"/>
      <c r="C191" s="287" t="s">
        <v>203</v>
      </c>
      <c r="D191" s="287"/>
      <c r="E191" s="287" t="s">
        <v>250</v>
      </c>
      <c r="F191" s="337"/>
      <c r="G191" s="287" t="s">
        <v>193</v>
      </c>
      <c r="H191" s="301"/>
      <c r="I191" s="301"/>
      <c r="J191" s="301"/>
      <c r="K191" s="301"/>
      <c r="L191" s="301"/>
      <c r="M191" s="301"/>
      <c r="N191" s="317"/>
      <c r="O191" s="301"/>
    </row>
    <row r="192" spans="1:15" s="308" customFormat="1" ht="15" customHeight="1">
      <c r="A192" s="298">
        <v>8</v>
      </c>
      <c r="B192" s="318" t="s">
        <v>199</v>
      </c>
      <c r="C192" s="319">
        <v>9.1</v>
      </c>
      <c r="D192" s="318" t="s">
        <v>199</v>
      </c>
      <c r="E192" s="319">
        <v>0.5</v>
      </c>
      <c r="F192" s="287" t="s">
        <v>195</v>
      </c>
      <c r="G192" s="319">
        <f>A192*C192*E192</f>
        <v>36.4</v>
      </c>
      <c r="H192" s="381" t="s">
        <v>268</v>
      </c>
      <c r="I192" s="301"/>
      <c r="J192" s="301"/>
      <c r="K192" s="301"/>
      <c r="L192" s="301"/>
      <c r="M192" s="301"/>
      <c r="N192" s="317"/>
      <c r="O192" s="301"/>
    </row>
    <row r="193" spans="1:15" s="308" customFormat="1" ht="15" customHeight="1">
      <c r="A193" s="298">
        <v>8</v>
      </c>
      <c r="B193" s="318" t="s">
        <v>199</v>
      </c>
      <c r="C193" s="319">
        <v>9.1</v>
      </c>
      <c r="D193" s="318" t="s">
        <v>199</v>
      </c>
      <c r="E193" s="319">
        <v>0.4</v>
      </c>
      <c r="F193" s="287" t="s">
        <v>195</v>
      </c>
      <c r="G193" s="319">
        <f>A193*C193*E193</f>
        <v>29.12</v>
      </c>
      <c r="H193" s="381" t="s">
        <v>269</v>
      </c>
      <c r="I193" s="301"/>
      <c r="J193" s="301"/>
      <c r="K193" s="301"/>
      <c r="L193" s="301"/>
      <c r="M193" s="301"/>
      <c r="N193" s="317"/>
      <c r="O193" s="301"/>
    </row>
    <row r="194" spans="1:15" s="308" customFormat="1" ht="15" customHeight="1">
      <c r="A194" s="615" t="s">
        <v>200</v>
      </c>
      <c r="B194" s="616"/>
      <c r="C194" s="616"/>
      <c r="D194" s="616"/>
      <c r="E194" s="616"/>
      <c r="F194" s="384" t="s">
        <v>195</v>
      </c>
      <c r="G194" s="322">
        <f>SUM(G192:G193)</f>
        <v>65.52</v>
      </c>
      <c r="H194" s="301"/>
      <c r="I194" s="301"/>
      <c r="J194" s="301"/>
      <c r="K194" s="301"/>
      <c r="L194" s="301"/>
      <c r="M194" s="301"/>
      <c r="N194" s="317"/>
      <c r="O194" s="301"/>
    </row>
    <row r="195" spans="1:15" s="308" customFormat="1" ht="15" customHeight="1">
      <c r="A195" s="348"/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17"/>
      <c r="O195" s="301"/>
    </row>
    <row r="196" spans="1:15" s="308" customFormat="1" ht="15" customHeight="1">
      <c r="A196" s="326" t="s">
        <v>270</v>
      </c>
      <c r="B196" s="327"/>
      <c r="C196" s="327"/>
      <c r="D196" s="327"/>
      <c r="E196" s="327"/>
      <c r="F196" s="327"/>
      <c r="G196" s="327"/>
      <c r="H196" s="301"/>
      <c r="I196" s="301"/>
      <c r="J196" s="301"/>
      <c r="K196" s="301"/>
      <c r="L196" s="301"/>
      <c r="M196" s="301"/>
      <c r="N196" s="317"/>
      <c r="O196" s="301"/>
    </row>
    <row r="197" spans="1:15" s="308" customFormat="1" ht="15" customHeight="1">
      <c r="A197" s="298" t="s">
        <v>191</v>
      </c>
      <c r="B197" s="287"/>
      <c r="C197" s="287" t="s">
        <v>203</v>
      </c>
      <c r="D197" s="287"/>
      <c r="E197" s="287" t="s">
        <v>250</v>
      </c>
      <c r="F197" s="337"/>
      <c r="G197" s="287" t="s">
        <v>193</v>
      </c>
      <c r="H197" s="301"/>
      <c r="I197" s="301"/>
      <c r="J197" s="301"/>
      <c r="K197" s="301"/>
      <c r="L197" s="301"/>
      <c r="M197" s="301"/>
      <c r="N197" s="317"/>
      <c r="O197" s="301"/>
    </row>
    <row r="198" spans="1:15" s="308" customFormat="1" ht="15" customHeight="1">
      <c r="A198" s="298">
        <v>2</v>
      </c>
      <c r="B198" s="318" t="s">
        <v>199</v>
      </c>
      <c r="C198" s="319">
        <v>29</v>
      </c>
      <c r="D198" s="318" t="s">
        <v>199</v>
      </c>
      <c r="E198" s="319">
        <v>0.8</v>
      </c>
      <c r="F198" s="287" t="s">
        <v>195</v>
      </c>
      <c r="G198" s="319">
        <f>A198*C198*E198</f>
        <v>46.400000000000006</v>
      </c>
      <c r="H198" s="301"/>
      <c r="I198" s="301"/>
      <c r="J198" s="301"/>
      <c r="K198" s="301"/>
      <c r="L198" s="301"/>
      <c r="M198" s="301"/>
      <c r="N198" s="317"/>
      <c r="O198" s="301"/>
    </row>
    <row r="199" spans="1:15" s="308" customFormat="1" ht="15" customHeight="1">
      <c r="A199" s="298">
        <v>2</v>
      </c>
      <c r="B199" s="318" t="s">
        <v>199</v>
      </c>
      <c r="C199" s="319">
        <v>23.53</v>
      </c>
      <c r="D199" s="318" t="s">
        <v>199</v>
      </c>
      <c r="E199" s="319">
        <v>0.8</v>
      </c>
      <c r="F199" s="287" t="s">
        <v>195</v>
      </c>
      <c r="G199" s="319">
        <f>A199*C199*E199</f>
        <v>37.648</v>
      </c>
      <c r="H199" s="301"/>
      <c r="I199" s="301"/>
      <c r="J199" s="301"/>
      <c r="K199" s="301"/>
      <c r="L199" s="301"/>
      <c r="M199" s="301"/>
      <c r="N199" s="317"/>
      <c r="O199" s="301"/>
    </row>
    <row r="200" spans="1:15" s="308" customFormat="1" ht="15" customHeight="1">
      <c r="A200" s="298">
        <v>2</v>
      </c>
      <c r="B200" s="318" t="s">
        <v>199</v>
      </c>
      <c r="C200" s="319">
        <v>4.35</v>
      </c>
      <c r="D200" s="318" t="s">
        <v>199</v>
      </c>
      <c r="E200" s="319">
        <v>1.5</v>
      </c>
      <c r="F200" s="287" t="s">
        <v>195</v>
      </c>
      <c r="G200" s="319">
        <f>A200*C200*E200</f>
        <v>13.049999999999999</v>
      </c>
      <c r="H200" s="301"/>
      <c r="I200" s="301"/>
      <c r="J200" s="301"/>
      <c r="K200" s="301"/>
      <c r="L200" s="301"/>
      <c r="M200" s="301"/>
      <c r="N200" s="317"/>
      <c r="O200" s="301"/>
    </row>
    <row r="201" spans="1:15" s="308" customFormat="1" ht="15" customHeight="1">
      <c r="A201" s="617" t="s">
        <v>200</v>
      </c>
      <c r="B201" s="618"/>
      <c r="C201" s="618"/>
      <c r="D201" s="618"/>
      <c r="E201" s="618"/>
      <c r="F201" s="386" t="s">
        <v>195</v>
      </c>
      <c r="G201" s="332">
        <f>SUM(G198:G200)</f>
        <v>97.098</v>
      </c>
      <c r="H201" s="330"/>
      <c r="I201" s="330"/>
      <c r="J201" s="330"/>
      <c r="K201" s="330"/>
      <c r="L201" s="330"/>
      <c r="M201" s="330"/>
      <c r="N201" s="334"/>
      <c r="O201" s="301"/>
    </row>
    <row r="202" spans="1:15" s="308" customFormat="1" ht="15" customHeight="1">
      <c r="A202" s="324"/>
      <c r="B202" s="324"/>
      <c r="C202" s="324"/>
      <c r="D202" s="342"/>
      <c r="E202" s="325"/>
      <c r="F202" s="300"/>
      <c r="G202" s="300"/>
      <c r="H202" s="340"/>
      <c r="I202" s="301"/>
      <c r="J202" s="301"/>
      <c r="K202" s="301"/>
      <c r="L202" s="301"/>
      <c r="M202" s="301"/>
      <c r="N202" s="301"/>
      <c r="O202" s="301"/>
    </row>
    <row r="203" spans="1:15" s="308" customFormat="1" ht="15" customHeight="1">
      <c r="A203" s="435">
        <f>PLAN!A73</f>
        <v>7</v>
      </c>
      <c r="B203" s="335" t="str">
        <f>PLAN!C73</f>
        <v>ESQUADRIAS DE MADEIRA  E METAL</v>
      </c>
      <c r="C203" s="335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01"/>
    </row>
    <row r="204" spans="1:15" s="308" customFormat="1" ht="15" customHeight="1">
      <c r="A204" s="309" t="s">
        <v>271</v>
      </c>
      <c r="B204" s="310"/>
      <c r="C204" s="310"/>
      <c r="D204" s="310"/>
      <c r="E204" s="310"/>
      <c r="F204" s="310"/>
      <c r="G204" s="310"/>
      <c r="H204" s="295"/>
      <c r="I204" s="295"/>
      <c r="J204" s="295"/>
      <c r="K204" s="295"/>
      <c r="L204" s="295"/>
      <c r="M204" s="295"/>
      <c r="N204" s="297"/>
      <c r="O204" s="301"/>
    </row>
    <row r="205" spans="1:15" s="308" customFormat="1" ht="15" customHeight="1">
      <c r="A205" s="298" t="s">
        <v>191</v>
      </c>
      <c r="B205" s="287"/>
      <c r="C205" s="287" t="s">
        <v>204</v>
      </c>
      <c r="D205" s="287"/>
      <c r="E205" s="287" t="s">
        <v>241</v>
      </c>
      <c r="F205" s="337"/>
      <c r="G205" s="287" t="s">
        <v>272</v>
      </c>
      <c r="H205" s="1"/>
      <c r="I205" s="1"/>
      <c r="J205" s="1"/>
      <c r="K205" s="1"/>
      <c r="L205" s="1"/>
      <c r="M205" s="1"/>
      <c r="N205" s="302"/>
      <c r="O205" s="301"/>
    </row>
    <row r="206" spans="1:15" s="308" customFormat="1" ht="15" customHeight="1">
      <c r="A206" s="298">
        <v>2</v>
      </c>
      <c r="B206" s="318" t="s">
        <v>199</v>
      </c>
      <c r="C206" s="319">
        <v>0.9</v>
      </c>
      <c r="D206" s="318" t="s">
        <v>199</v>
      </c>
      <c r="E206" s="319">
        <v>2.1</v>
      </c>
      <c r="F206" s="287" t="s">
        <v>195</v>
      </c>
      <c r="G206" s="387">
        <f>A206</f>
        <v>2</v>
      </c>
      <c r="H206" s="381" t="s">
        <v>273</v>
      </c>
      <c r="I206" s="1"/>
      <c r="J206" s="1"/>
      <c r="K206" s="1"/>
      <c r="L206" s="1"/>
      <c r="M206" s="1"/>
      <c r="N206" s="302"/>
      <c r="O206" s="301"/>
    </row>
    <row r="207" spans="1:15" s="308" customFormat="1" ht="15" customHeight="1">
      <c r="A207" s="298">
        <v>1</v>
      </c>
      <c r="B207" s="318" t="s">
        <v>199</v>
      </c>
      <c r="C207" s="319">
        <v>0.9</v>
      </c>
      <c r="D207" s="318" t="s">
        <v>199</v>
      </c>
      <c r="E207" s="319">
        <v>2.1</v>
      </c>
      <c r="F207" s="287" t="s">
        <v>195</v>
      </c>
      <c r="G207" s="387">
        <f>A207</f>
        <v>1</v>
      </c>
      <c r="H207" s="381" t="s">
        <v>274</v>
      </c>
      <c r="I207" s="1"/>
      <c r="J207" s="1"/>
      <c r="K207" s="1"/>
      <c r="L207" s="1"/>
      <c r="M207" s="1"/>
      <c r="N207" s="302"/>
      <c r="O207" s="301"/>
    </row>
    <row r="208" spans="1:15" s="308" customFormat="1" ht="15" customHeight="1">
      <c r="A208" s="298">
        <v>1</v>
      </c>
      <c r="B208" s="318" t="s">
        <v>199</v>
      </c>
      <c r="C208" s="319">
        <v>0.9</v>
      </c>
      <c r="D208" s="318" t="s">
        <v>199</v>
      </c>
      <c r="E208" s="319">
        <v>2.1</v>
      </c>
      <c r="F208" s="287" t="s">
        <v>195</v>
      </c>
      <c r="G208" s="387">
        <f>A208</f>
        <v>1</v>
      </c>
      <c r="H208" s="381" t="s">
        <v>275</v>
      </c>
      <c r="I208" s="1"/>
      <c r="J208" s="1"/>
      <c r="K208" s="1"/>
      <c r="L208" s="1"/>
      <c r="M208" s="1"/>
      <c r="N208" s="302"/>
      <c r="O208" s="301"/>
    </row>
    <row r="209" spans="1:15" s="308" customFormat="1" ht="15" customHeight="1">
      <c r="A209" s="615" t="s">
        <v>200</v>
      </c>
      <c r="B209" s="616"/>
      <c r="C209" s="616"/>
      <c r="D209" s="616"/>
      <c r="E209" s="616"/>
      <c r="F209" s="384" t="s">
        <v>195</v>
      </c>
      <c r="G209" s="388">
        <f>SUM(G206:G208)</f>
        <v>4</v>
      </c>
      <c r="H209" s="1"/>
      <c r="I209" s="381"/>
      <c r="J209" s="381"/>
      <c r="K209" s="1"/>
      <c r="L209" s="1"/>
      <c r="M209" s="1"/>
      <c r="N209" s="302"/>
      <c r="O209" s="301"/>
    </row>
    <row r="210" spans="1:15" s="308" customFormat="1" ht="15" customHeight="1">
      <c r="A210" s="389"/>
      <c r="B210" s="1"/>
      <c r="C210" s="1"/>
      <c r="D210" s="1"/>
      <c r="E210" s="1"/>
      <c r="F210" s="1"/>
      <c r="G210" s="1"/>
      <c r="H210" s="1"/>
      <c r="I210" s="390"/>
      <c r="J210" s="390"/>
      <c r="K210" s="1"/>
      <c r="L210" s="1"/>
      <c r="M210" s="1"/>
      <c r="N210" s="302"/>
      <c r="O210" s="301"/>
    </row>
    <row r="211" spans="1:15" s="308" customFormat="1" ht="15" customHeight="1">
      <c r="A211" s="326" t="s">
        <v>377</v>
      </c>
      <c r="B211" s="327"/>
      <c r="C211" s="327"/>
      <c r="D211" s="327"/>
      <c r="E211" s="327"/>
      <c r="F211" s="327"/>
      <c r="G211" s="327"/>
      <c r="H211" s="1"/>
      <c r="I211" s="390"/>
      <c r="J211" s="390"/>
      <c r="K211" s="1"/>
      <c r="L211" s="1"/>
      <c r="M211" s="1"/>
      <c r="N211" s="302"/>
      <c r="O211" s="301"/>
    </row>
    <row r="212" spans="1:15" s="308" customFormat="1" ht="15" customHeight="1">
      <c r="A212" s="298" t="s">
        <v>191</v>
      </c>
      <c r="B212" s="287"/>
      <c r="C212" s="287" t="s">
        <v>204</v>
      </c>
      <c r="D212" s="287"/>
      <c r="E212" s="287" t="s">
        <v>241</v>
      </c>
      <c r="F212" s="337"/>
      <c r="G212" s="287" t="s">
        <v>272</v>
      </c>
      <c r="H212" s="1"/>
      <c r="I212" s="1"/>
      <c r="J212" s="390"/>
      <c r="K212" s="1"/>
      <c r="L212" s="1"/>
      <c r="M212" s="1"/>
      <c r="N212" s="302"/>
      <c r="O212" s="301"/>
    </row>
    <row r="213" spans="1:15" s="308" customFormat="1" ht="15" customHeight="1">
      <c r="A213" s="298">
        <v>2</v>
      </c>
      <c r="B213" s="318" t="s">
        <v>199</v>
      </c>
      <c r="C213" s="319">
        <v>0.9</v>
      </c>
      <c r="D213" s="318" t="s">
        <v>199</v>
      </c>
      <c r="E213" s="319">
        <v>2.1</v>
      </c>
      <c r="F213" s="287" t="s">
        <v>195</v>
      </c>
      <c r="G213" s="387">
        <f>A213</f>
        <v>2</v>
      </c>
      <c r="H213" s="381" t="s">
        <v>273</v>
      </c>
      <c r="I213" s="1"/>
      <c r="J213" s="390"/>
      <c r="K213" s="1"/>
      <c r="L213" s="1"/>
      <c r="M213" s="1"/>
      <c r="N213" s="302"/>
      <c r="O213" s="301"/>
    </row>
    <row r="214" spans="1:15" s="308" customFormat="1" ht="15" customHeight="1">
      <c r="A214" s="298">
        <v>1</v>
      </c>
      <c r="B214" s="318" t="s">
        <v>199</v>
      </c>
      <c r="C214" s="319">
        <v>0.9</v>
      </c>
      <c r="D214" s="318" t="s">
        <v>199</v>
      </c>
      <c r="E214" s="319">
        <v>2.1</v>
      </c>
      <c r="F214" s="287" t="s">
        <v>195</v>
      </c>
      <c r="G214" s="387">
        <f>A214</f>
        <v>1</v>
      </c>
      <c r="H214" s="381" t="s">
        <v>274</v>
      </c>
      <c r="I214" s="1"/>
      <c r="J214" s="390"/>
      <c r="K214" s="1"/>
      <c r="L214" s="1"/>
      <c r="M214" s="1"/>
      <c r="N214" s="302"/>
      <c r="O214" s="301"/>
    </row>
    <row r="215" spans="1:15" s="308" customFormat="1" ht="15" customHeight="1">
      <c r="A215" s="298">
        <v>1</v>
      </c>
      <c r="B215" s="318" t="s">
        <v>199</v>
      </c>
      <c r="C215" s="319">
        <v>0.9</v>
      </c>
      <c r="D215" s="318" t="s">
        <v>199</v>
      </c>
      <c r="E215" s="319">
        <v>2.1</v>
      </c>
      <c r="F215" s="287" t="s">
        <v>195</v>
      </c>
      <c r="G215" s="387">
        <f>A215</f>
        <v>1</v>
      </c>
      <c r="H215" s="381" t="s">
        <v>275</v>
      </c>
      <c r="I215" s="1"/>
      <c r="J215" s="390"/>
      <c r="K215" s="1"/>
      <c r="L215" s="1"/>
      <c r="M215" s="1"/>
      <c r="N215" s="302"/>
      <c r="O215" s="301"/>
    </row>
    <row r="216" spans="1:15" s="308" customFormat="1" ht="15" customHeight="1">
      <c r="A216" s="615" t="s">
        <v>200</v>
      </c>
      <c r="B216" s="616"/>
      <c r="C216" s="616"/>
      <c r="D216" s="616"/>
      <c r="E216" s="616"/>
      <c r="F216" s="384" t="s">
        <v>195</v>
      </c>
      <c r="G216" s="388">
        <f>SUM(G213:G215)</f>
        <v>4</v>
      </c>
      <c r="H216" s="1"/>
      <c r="I216" s="381"/>
      <c r="J216" s="390"/>
      <c r="K216" s="1"/>
      <c r="L216" s="1"/>
      <c r="M216" s="1"/>
      <c r="N216" s="302"/>
      <c r="O216" s="301"/>
    </row>
    <row r="217" spans="1:15" s="308" customFormat="1" ht="15" customHeight="1">
      <c r="A217" s="389"/>
      <c r="B217" s="1"/>
      <c r="C217" s="1"/>
      <c r="D217" s="1"/>
      <c r="E217" s="1"/>
      <c r="F217" s="1"/>
      <c r="G217" s="1"/>
      <c r="H217" s="1"/>
      <c r="I217" s="390"/>
      <c r="J217" s="390"/>
      <c r="K217" s="1"/>
      <c r="L217" s="1"/>
      <c r="M217" s="1"/>
      <c r="N217" s="302"/>
      <c r="O217" s="301"/>
    </row>
    <row r="218" spans="1:15" s="308" customFormat="1" ht="15" customHeight="1">
      <c r="A218" s="326" t="s">
        <v>276</v>
      </c>
      <c r="B218" s="327"/>
      <c r="C218" s="327"/>
      <c r="D218" s="327"/>
      <c r="E218" s="327"/>
      <c r="F218" s="327"/>
      <c r="G218" s="327"/>
      <c r="H218" s="1"/>
      <c r="I218" s="390"/>
      <c r="J218" s="390"/>
      <c r="K218" s="1"/>
      <c r="L218" s="1"/>
      <c r="M218" s="1"/>
      <c r="N218" s="302"/>
      <c r="O218" s="301"/>
    </row>
    <row r="219" spans="1:15" s="308" customFormat="1" ht="15" customHeight="1">
      <c r="A219" s="298" t="s">
        <v>191</v>
      </c>
      <c r="B219" s="287"/>
      <c r="C219" s="287" t="s">
        <v>204</v>
      </c>
      <c r="D219" s="287"/>
      <c r="E219" s="287" t="s">
        <v>241</v>
      </c>
      <c r="F219" s="337"/>
      <c r="G219" s="287" t="s">
        <v>272</v>
      </c>
      <c r="H219" s="1"/>
      <c r="I219" s="1"/>
      <c r="J219" s="390"/>
      <c r="K219" s="1"/>
      <c r="L219" s="1"/>
      <c r="M219" s="1"/>
      <c r="N219" s="302"/>
      <c r="O219" s="301"/>
    </row>
    <row r="220" spans="1:15" s="308" customFormat="1" ht="15" customHeight="1">
      <c r="A220" s="298">
        <v>6</v>
      </c>
      <c r="B220" s="318" t="s">
        <v>199</v>
      </c>
      <c r="C220" s="319">
        <v>0.6</v>
      </c>
      <c r="D220" s="318" t="s">
        <v>199</v>
      </c>
      <c r="E220" s="319">
        <v>1.6</v>
      </c>
      <c r="F220" s="287" t="s">
        <v>195</v>
      </c>
      <c r="G220" s="319">
        <f>A220*C220*E220</f>
        <v>5.76</v>
      </c>
      <c r="H220" s="381" t="s">
        <v>277</v>
      </c>
      <c r="I220" s="1"/>
      <c r="J220" s="390"/>
      <c r="K220" s="1"/>
      <c r="L220" s="1"/>
      <c r="M220" s="1"/>
      <c r="N220" s="302"/>
      <c r="O220" s="301"/>
    </row>
    <row r="221" spans="1:15" s="308" customFormat="1" ht="15" customHeight="1">
      <c r="A221" s="298">
        <v>2</v>
      </c>
      <c r="B221" s="318" t="s">
        <v>199</v>
      </c>
      <c r="C221" s="319">
        <v>0.8</v>
      </c>
      <c r="D221" s="318" t="s">
        <v>199</v>
      </c>
      <c r="E221" s="319">
        <v>1.6</v>
      </c>
      <c r="F221" s="287" t="s">
        <v>195</v>
      </c>
      <c r="G221" s="319">
        <f>A221*C221*E221</f>
        <v>2.5600000000000005</v>
      </c>
      <c r="H221" s="381" t="s">
        <v>277</v>
      </c>
      <c r="I221" s="1"/>
      <c r="J221" s="390"/>
      <c r="K221" s="1"/>
      <c r="L221" s="1"/>
      <c r="M221" s="1"/>
      <c r="N221" s="302"/>
      <c r="O221" s="301"/>
    </row>
    <row r="222" spans="1:15" s="308" customFormat="1" ht="15" customHeight="1">
      <c r="A222" s="615" t="s">
        <v>200</v>
      </c>
      <c r="B222" s="616"/>
      <c r="C222" s="616"/>
      <c r="D222" s="616"/>
      <c r="E222" s="616"/>
      <c r="F222" s="384" t="s">
        <v>195</v>
      </c>
      <c r="G222" s="322">
        <f>SUM(G220:G221)</f>
        <v>8.32</v>
      </c>
      <c r="H222" s="1"/>
      <c r="I222" s="381"/>
      <c r="J222" s="390"/>
      <c r="K222" s="1"/>
      <c r="L222" s="1"/>
      <c r="M222" s="1"/>
      <c r="N222" s="302"/>
      <c r="O222" s="301"/>
    </row>
    <row r="223" spans="1:15" s="308" customFormat="1" ht="15" customHeight="1">
      <c r="A223" s="389"/>
      <c r="B223" s="1"/>
      <c r="C223" s="1"/>
      <c r="D223" s="1"/>
      <c r="E223" s="1"/>
      <c r="F223" s="1"/>
      <c r="G223" s="1"/>
      <c r="H223" s="1"/>
      <c r="I223" s="390"/>
      <c r="J223" s="390"/>
      <c r="K223" s="1"/>
      <c r="L223" s="1"/>
      <c r="M223" s="1"/>
      <c r="N223" s="302"/>
      <c r="O223" s="301"/>
    </row>
    <row r="224" spans="1:15" s="308" customFormat="1" ht="15" customHeight="1">
      <c r="A224" s="326" t="s">
        <v>278</v>
      </c>
      <c r="B224" s="327"/>
      <c r="C224" s="327"/>
      <c r="D224" s="327"/>
      <c r="E224" s="327"/>
      <c r="F224" s="327"/>
      <c r="G224" s="327"/>
      <c r="H224" s="1"/>
      <c r="I224" s="1"/>
      <c r="J224" s="390"/>
      <c r="K224" s="1"/>
      <c r="L224" s="1"/>
      <c r="M224" s="1"/>
      <c r="N224" s="302"/>
      <c r="O224" s="301"/>
    </row>
    <row r="225" spans="1:15" s="308" customFormat="1" ht="15" customHeight="1">
      <c r="A225" s="298" t="s">
        <v>191</v>
      </c>
      <c r="B225" s="287"/>
      <c r="C225" s="287" t="s">
        <v>197</v>
      </c>
      <c r="D225" s="287"/>
      <c r="E225" s="287" t="s">
        <v>241</v>
      </c>
      <c r="F225" s="337"/>
      <c r="G225" s="287" t="s">
        <v>193</v>
      </c>
      <c r="H225" s="1"/>
      <c r="I225" s="1"/>
      <c r="J225" s="390"/>
      <c r="K225" s="1"/>
      <c r="L225" s="1"/>
      <c r="M225" s="1"/>
      <c r="N225" s="302"/>
      <c r="O225" s="301"/>
    </row>
    <row r="226" spans="1:15" s="308" customFormat="1" ht="15" customHeight="1">
      <c r="A226" s="298">
        <v>3</v>
      </c>
      <c r="B226" s="318" t="s">
        <v>199</v>
      </c>
      <c r="C226" s="319">
        <v>5.25</v>
      </c>
      <c r="D226" s="318" t="s">
        <v>199</v>
      </c>
      <c r="E226" s="319">
        <v>0.6</v>
      </c>
      <c r="F226" s="287" t="s">
        <v>195</v>
      </c>
      <c r="G226" s="319">
        <f>A226*C226*E226</f>
        <v>9.45</v>
      </c>
      <c r="H226" s="381" t="s">
        <v>279</v>
      </c>
      <c r="I226" s="1"/>
      <c r="J226" s="390"/>
      <c r="K226" s="1"/>
      <c r="L226" s="1"/>
      <c r="M226" s="1"/>
      <c r="N226" s="302"/>
      <c r="O226" s="301"/>
    </row>
    <row r="227" spans="1:15" s="308" customFormat="1" ht="15" customHeight="1">
      <c r="A227" s="619" t="s">
        <v>200</v>
      </c>
      <c r="B227" s="620"/>
      <c r="C227" s="620"/>
      <c r="D227" s="620"/>
      <c r="E227" s="620"/>
      <c r="F227" s="391" t="s">
        <v>195</v>
      </c>
      <c r="G227" s="347">
        <f>SUM(G226)</f>
        <v>9.45</v>
      </c>
      <c r="H227" s="1"/>
      <c r="I227" s="390"/>
      <c r="J227" s="390"/>
      <c r="K227" s="1"/>
      <c r="L227" s="1"/>
      <c r="M227" s="1"/>
      <c r="N227" s="302"/>
      <c r="O227" s="301"/>
    </row>
    <row r="228" spans="1:15" s="308" customFormat="1" ht="15" customHeight="1">
      <c r="A228" s="392"/>
      <c r="B228" s="393"/>
      <c r="C228" s="393"/>
      <c r="D228" s="393"/>
      <c r="E228" s="324"/>
      <c r="F228" s="342"/>
      <c r="G228" s="325"/>
      <c r="H228" s="394"/>
      <c r="I228" s="395"/>
      <c r="J228" s="390"/>
      <c r="K228" s="1"/>
      <c r="L228" s="1"/>
      <c r="M228" s="1"/>
      <c r="N228" s="302"/>
      <c r="O228" s="301"/>
    </row>
    <row r="229" spans="1:15" s="308" customFormat="1" ht="15" customHeight="1">
      <c r="A229" s="326" t="s">
        <v>280</v>
      </c>
      <c r="B229" s="327"/>
      <c r="C229" s="327"/>
      <c r="D229" s="327"/>
      <c r="E229" s="327"/>
      <c r="F229" s="327"/>
      <c r="G229" s="327"/>
      <c r="H229" s="1"/>
      <c r="I229" s="1"/>
      <c r="J229" s="390"/>
      <c r="K229" s="1"/>
      <c r="L229" s="1"/>
      <c r="M229" s="1"/>
      <c r="N229" s="302"/>
      <c r="O229" s="301"/>
    </row>
    <row r="230" spans="1:15" s="308" customFormat="1" ht="15" customHeight="1">
      <c r="A230" s="298" t="s">
        <v>191</v>
      </c>
      <c r="B230" s="287"/>
      <c r="C230" s="287" t="s">
        <v>197</v>
      </c>
      <c r="D230" s="287"/>
      <c r="E230" s="287" t="s">
        <v>241</v>
      </c>
      <c r="F230" s="337"/>
      <c r="G230" s="287" t="s">
        <v>193</v>
      </c>
      <c r="H230" s="1"/>
      <c r="I230" s="1"/>
      <c r="J230" s="390"/>
      <c r="K230" s="1"/>
      <c r="L230" s="1"/>
      <c r="M230" s="1"/>
      <c r="N230" s="302"/>
      <c r="O230" s="301"/>
    </row>
    <row r="231" spans="1:15" s="308" customFormat="1" ht="15" customHeight="1">
      <c r="A231" s="298">
        <v>3</v>
      </c>
      <c r="B231" s="318" t="s">
        <v>199</v>
      </c>
      <c r="C231" s="319">
        <v>5.25</v>
      </c>
      <c r="D231" s="318" t="s">
        <v>199</v>
      </c>
      <c r="E231" s="319">
        <v>0.6</v>
      </c>
      <c r="F231" s="287" t="s">
        <v>195</v>
      </c>
      <c r="G231" s="319">
        <f>A231*C231*E231</f>
        <v>9.45</v>
      </c>
      <c r="H231" s="381" t="s">
        <v>279</v>
      </c>
      <c r="I231" s="1"/>
      <c r="J231" s="390"/>
      <c r="K231" s="1"/>
      <c r="L231" s="1"/>
      <c r="M231" s="1"/>
      <c r="N231" s="302"/>
      <c r="O231" s="301"/>
    </row>
    <row r="232" spans="1:15" s="308" customFormat="1" ht="15" customHeight="1">
      <c r="A232" s="619" t="s">
        <v>200</v>
      </c>
      <c r="B232" s="620"/>
      <c r="C232" s="620"/>
      <c r="D232" s="620"/>
      <c r="E232" s="620"/>
      <c r="F232" s="391" t="s">
        <v>195</v>
      </c>
      <c r="G232" s="347">
        <f>SUM(G231)</f>
        <v>9.45</v>
      </c>
      <c r="H232" s="1"/>
      <c r="I232" s="390"/>
      <c r="J232" s="390"/>
      <c r="K232" s="1"/>
      <c r="L232" s="1"/>
      <c r="M232" s="1"/>
      <c r="N232" s="302"/>
      <c r="O232" s="301"/>
    </row>
    <row r="233" spans="1:15" s="308" customFormat="1" ht="15" customHeight="1">
      <c r="A233" s="396"/>
      <c r="B233" s="397"/>
      <c r="C233" s="397"/>
      <c r="D233" s="397"/>
      <c r="E233" s="398"/>
      <c r="F233" s="399"/>
      <c r="G233" s="400"/>
      <c r="H233" s="401"/>
      <c r="I233" s="402"/>
      <c r="J233" s="403"/>
      <c r="K233" s="306"/>
      <c r="L233" s="306"/>
      <c r="M233" s="306"/>
      <c r="N233" s="307"/>
      <c r="O233" s="301"/>
    </row>
    <row r="234" spans="1:15" s="308" customFormat="1" ht="15" customHeight="1">
      <c r="A234" s="392"/>
      <c r="B234" s="393"/>
      <c r="C234" s="393"/>
      <c r="D234" s="393"/>
      <c r="E234" s="324"/>
      <c r="F234" s="342"/>
      <c r="G234" s="325"/>
      <c r="H234" s="394"/>
      <c r="I234" s="395"/>
      <c r="J234" s="390"/>
      <c r="K234" s="1"/>
      <c r="L234" s="1"/>
      <c r="M234" s="1"/>
      <c r="N234" s="295"/>
      <c r="O234" s="301"/>
    </row>
    <row r="235" spans="1:15" s="308" customFormat="1" ht="15" customHeight="1">
      <c r="A235" s="436">
        <f>PLAN!A84</f>
        <v>8</v>
      </c>
      <c r="B235" s="335" t="str">
        <f>PLAN!C84</f>
        <v>IMPERMEABILIZAÇÕES</v>
      </c>
      <c r="C235" s="335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01"/>
    </row>
    <row r="236" spans="1:15" s="308" customFormat="1" ht="15" customHeight="1">
      <c r="A236" s="404" t="s">
        <v>281</v>
      </c>
      <c r="B236" s="405"/>
      <c r="C236" s="405"/>
      <c r="D236" s="406"/>
      <c r="E236" s="406"/>
      <c r="F236" s="406"/>
      <c r="G236" s="406"/>
      <c r="H236" s="406"/>
      <c r="I236" s="406"/>
      <c r="J236" s="406"/>
      <c r="K236" s="296"/>
      <c r="L236" s="296"/>
      <c r="M236" s="296"/>
      <c r="N236" s="314"/>
      <c r="O236" s="301"/>
    </row>
    <row r="237" spans="1:15" s="308" customFormat="1" ht="15" customHeight="1">
      <c r="A237" s="357" t="s">
        <v>213</v>
      </c>
      <c r="B237" s="304"/>
      <c r="C237" s="610" t="s">
        <v>192</v>
      </c>
      <c r="D237" s="610"/>
      <c r="E237" s="610"/>
      <c r="F237" s="610"/>
      <c r="G237" s="610"/>
      <c r="H237" s="358"/>
      <c r="I237" s="358" t="s">
        <v>282</v>
      </c>
      <c r="J237" s="369"/>
      <c r="K237" s="301"/>
      <c r="L237" s="301"/>
      <c r="M237" s="301"/>
      <c r="N237" s="317"/>
      <c r="O237" s="301"/>
    </row>
    <row r="238" spans="1:15" s="308" customFormat="1" ht="15" customHeight="1">
      <c r="A238" s="359" t="s">
        <v>283</v>
      </c>
      <c r="B238" s="299" t="s">
        <v>194</v>
      </c>
      <c r="C238" s="364" t="s">
        <v>284</v>
      </c>
      <c r="D238" s="369"/>
      <c r="E238" s="369"/>
      <c r="F238" s="369"/>
      <c r="G238" s="369"/>
      <c r="H238" s="360" t="s">
        <v>195</v>
      </c>
      <c r="I238" s="299">
        <v>142.61</v>
      </c>
      <c r="J238" s="355" t="s">
        <v>219</v>
      </c>
      <c r="K238" s="301"/>
      <c r="L238" s="301"/>
      <c r="M238" s="301"/>
      <c r="N238" s="317"/>
      <c r="O238" s="301"/>
    </row>
    <row r="239" spans="1:15" s="308" customFormat="1" ht="15" customHeight="1">
      <c r="A239" s="613" t="s">
        <v>200</v>
      </c>
      <c r="B239" s="614"/>
      <c r="C239" s="614"/>
      <c r="D239" s="614"/>
      <c r="E239" s="614"/>
      <c r="F239" s="614"/>
      <c r="G239" s="614"/>
      <c r="H239" s="358" t="s">
        <v>195</v>
      </c>
      <c r="I239" s="362">
        <f>SUM(I238:I238)</f>
        <v>142.61</v>
      </c>
      <c r="J239" s="369"/>
      <c r="K239" s="301"/>
      <c r="L239" s="301"/>
      <c r="M239" s="301"/>
      <c r="N239" s="317"/>
      <c r="O239" s="301"/>
    </row>
    <row r="240" spans="1:15" s="308" customFormat="1" ht="15" customHeight="1">
      <c r="A240" s="407"/>
      <c r="B240" s="330"/>
      <c r="C240" s="330"/>
      <c r="D240" s="330"/>
      <c r="E240" s="330"/>
      <c r="F240" s="330"/>
      <c r="G240" s="330"/>
      <c r="H240" s="343"/>
      <c r="I240" s="330"/>
      <c r="J240" s="330"/>
      <c r="K240" s="330"/>
      <c r="L240" s="330"/>
      <c r="M240" s="330"/>
      <c r="N240" s="334"/>
      <c r="O240" s="301"/>
    </row>
    <row r="241" spans="1:15" s="308" customFormat="1" ht="15" customHeight="1">
      <c r="A241" s="323"/>
      <c r="B241" s="324"/>
      <c r="C241" s="324"/>
      <c r="D241" s="324"/>
      <c r="E241" s="324"/>
      <c r="F241" s="340"/>
      <c r="G241" s="325"/>
      <c r="H241" s="340"/>
      <c r="I241" s="316"/>
      <c r="J241" s="301"/>
      <c r="K241" s="301"/>
      <c r="L241" s="301"/>
      <c r="M241" s="301"/>
      <c r="N241" s="301"/>
      <c r="O241" s="301"/>
    </row>
    <row r="242" spans="1:15" s="308" customFormat="1" ht="15" customHeight="1">
      <c r="A242" s="435">
        <f>PLAN!A89</f>
        <v>9</v>
      </c>
      <c r="B242" s="335" t="str">
        <f>PLAN!C89</f>
        <v>COBERTURA METÁLICA</v>
      </c>
      <c r="C242" s="335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01"/>
    </row>
    <row r="243" spans="1:15" s="308" customFormat="1" ht="15" customHeight="1">
      <c r="A243" s="309" t="s">
        <v>285</v>
      </c>
      <c r="B243" s="310"/>
      <c r="C243" s="310"/>
      <c r="D243" s="310"/>
      <c r="E243" s="296"/>
      <c r="F243" s="296"/>
      <c r="G243" s="296"/>
      <c r="H243" s="313"/>
      <c r="I243" s="313"/>
      <c r="J243" s="296"/>
      <c r="K243" s="296"/>
      <c r="L243" s="296"/>
      <c r="M243" s="296"/>
      <c r="N243" s="314"/>
      <c r="O243" s="301"/>
    </row>
    <row r="244" spans="1:15" s="308" customFormat="1" ht="15" customHeight="1">
      <c r="A244" s="298" t="s">
        <v>286</v>
      </c>
      <c r="B244" s="287"/>
      <c r="C244" s="287"/>
      <c r="D244" s="287"/>
      <c r="E244" s="342"/>
      <c r="F244" s="342"/>
      <c r="G244" s="408"/>
      <c r="H244" s="316"/>
      <c r="I244" s="342"/>
      <c r="J244" s="301"/>
      <c r="K244" s="301"/>
      <c r="L244" s="301"/>
      <c r="M244" s="301"/>
      <c r="N244" s="317"/>
      <c r="O244" s="301"/>
    </row>
    <row r="245" spans="1:15" s="308" customFormat="1" ht="15" customHeight="1">
      <c r="A245" s="409">
        <v>10574.16</v>
      </c>
      <c r="B245" s="381" t="s">
        <v>287</v>
      </c>
      <c r="C245" s="319"/>
      <c r="D245" s="318"/>
      <c r="E245" s="341"/>
      <c r="F245" s="340"/>
      <c r="G245" s="410"/>
      <c r="H245" s="342"/>
      <c r="I245" s="341"/>
      <c r="J245" s="381"/>
      <c r="K245" s="301"/>
      <c r="L245" s="301"/>
      <c r="M245" s="301"/>
      <c r="N245" s="317"/>
      <c r="O245" s="301"/>
    </row>
    <row r="246" spans="1:15" s="308" customFormat="1" ht="15" customHeight="1">
      <c r="A246" s="411"/>
      <c r="B246" s="337"/>
      <c r="C246" s="337"/>
      <c r="D246" s="337"/>
      <c r="E246" s="300"/>
      <c r="F246" s="300"/>
      <c r="G246" s="300"/>
      <c r="H246" s="342"/>
      <c r="I246" s="325"/>
      <c r="J246" s="381"/>
      <c r="K246" s="301"/>
      <c r="L246" s="301"/>
      <c r="M246" s="301"/>
      <c r="N246" s="317"/>
      <c r="O246" s="301"/>
    </row>
    <row r="247" spans="1:15" s="308" customFormat="1" ht="15" customHeight="1">
      <c r="A247" s="326" t="s">
        <v>288</v>
      </c>
      <c r="B247" s="327"/>
      <c r="C247" s="327"/>
      <c r="D247" s="327"/>
      <c r="E247" s="327"/>
      <c r="F247" s="327"/>
      <c r="G247" s="327"/>
      <c r="H247" s="316"/>
      <c r="I247" s="316"/>
      <c r="J247" s="301"/>
      <c r="K247" s="301"/>
      <c r="L247" s="301"/>
      <c r="M247" s="301"/>
      <c r="N247" s="317"/>
      <c r="O247" s="301"/>
    </row>
    <row r="248" spans="1:15" s="308" customFormat="1" ht="15" customHeight="1">
      <c r="A248" s="298" t="s">
        <v>191</v>
      </c>
      <c r="B248" s="287"/>
      <c r="C248" s="287" t="s">
        <v>203</v>
      </c>
      <c r="D248" s="287"/>
      <c r="E248" s="287" t="s">
        <v>289</v>
      </c>
      <c r="F248" s="287"/>
      <c r="G248" s="287" t="s">
        <v>193</v>
      </c>
      <c r="H248" s="316"/>
      <c r="I248" s="301"/>
      <c r="J248" s="301"/>
      <c r="K248" s="301"/>
      <c r="L248" s="301"/>
      <c r="M248" s="301"/>
      <c r="N248" s="317"/>
      <c r="O248" s="301"/>
    </row>
    <row r="249" spans="1:15" s="308" customFormat="1" ht="15" customHeight="1">
      <c r="A249" s="298">
        <v>1</v>
      </c>
      <c r="B249" s="318" t="s">
        <v>199</v>
      </c>
      <c r="C249" s="319">
        <v>29</v>
      </c>
      <c r="D249" s="318" t="s">
        <v>199</v>
      </c>
      <c r="E249" s="319">
        <v>27.2</v>
      </c>
      <c r="F249" s="287" t="s">
        <v>195</v>
      </c>
      <c r="G249" s="319">
        <f>A249*C249*E249</f>
        <v>788.8</v>
      </c>
      <c r="H249" s="301"/>
      <c r="I249" s="301"/>
      <c r="J249" s="301"/>
      <c r="K249" s="301"/>
      <c r="L249" s="301"/>
      <c r="M249" s="301"/>
      <c r="N249" s="317"/>
      <c r="O249" s="301"/>
    </row>
    <row r="250" spans="1:15" s="308" customFormat="1" ht="15" customHeight="1">
      <c r="A250" s="615" t="s">
        <v>200</v>
      </c>
      <c r="B250" s="616"/>
      <c r="C250" s="616"/>
      <c r="D250" s="616"/>
      <c r="E250" s="616"/>
      <c r="F250" s="384" t="s">
        <v>195</v>
      </c>
      <c r="G250" s="322">
        <f>G249</f>
        <v>788.8</v>
      </c>
      <c r="H250" s="301"/>
      <c r="I250" s="301"/>
      <c r="J250" s="301"/>
      <c r="K250" s="301"/>
      <c r="L250" s="301"/>
      <c r="M250" s="301"/>
      <c r="N250" s="317"/>
      <c r="O250" s="301"/>
    </row>
    <row r="251" spans="1:15" s="308" customFormat="1" ht="15" customHeight="1">
      <c r="A251" s="323"/>
      <c r="B251" s="324"/>
      <c r="C251" s="324"/>
      <c r="D251" s="342"/>
      <c r="E251" s="325"/>
      <c r="F251" s="300"/>
      <c r="G251" s="300"/>
      <c r="H251" s="340"/>
      <c r="I251" s="301"/>
      <c r="J251" s="301"/>
      <c r="K251" s="301"/>
      <c r="L251" s="301"/>
      <c r="M251" s="301"/>
      <c r="N251" s="317"/>
      <c r="O251" s="301"/>
    </row>
    <row r="252" spans="1:15" s="308" customFormat="1" ht="15" customHeight="1">
      <c r="A252" s="326" t="s">
        <v>290</v>
      </c>
      <c r="B252" s="327"/>
      <c r="C252" s="327"/>
      <c r="D252" s="327"/>
      <c r="E252" s="327"/>
      <c r="F252" s="301"/>
      <c r="G252" s="301"/>
      <c r="H252" s="340"/>
      <c r="I252" s="301"/>
      <c r="J252" s="301"/>
      <c r="K252" s="301"/>
      <c r="L252" s="301"/>
      <c r="M252" s="301"/>
      <c r="N252" s="317"/>
      <c r="O252" s="301"/>
    </row>
    <row r="253" spans="1:15" s="308" customFormat="1" ht="15" customHeight="1">
      <c r="A253" s="298" t="s">
        <v>191</v>
      </c>
      <c r="B253" s="287"/>
      <c r="C253" s="287" t="s">
        <v>291</v>
      </c>
      <c r="D253" s="287"/>
      <c r="E253" s="287" t="s">
        <v>292</v>
      </c>
      <c r="F253" s="342"/>
      <c r="G253" s="342"/>
      <c r="H253" s="340"/>
      <c r="I253" s="301"/>
      <c r="J253" s="301"/>
      <c r="K253" s="301"/>
      <c r="L253" s="301"/>
      <c r="M253" s="301"/>
      <c r="N253" s="317"/>
      <c r="O253" s="301"/>
    </row>
    <row r="254" spans="1:15" s="308" customFormat="1" ht="15" customHeight="1">
      <c r="A254" s="298">
        <v>2</v>
      </c>
      <c r="B254" s="318" t="s">
        <v>199</v>
      </c>
      <c r="C254" s="319">
        <v>29</v>
      </c>
      <c r="D254" s="287" t="s">
        <v>195</v>
      </c>
      <c r="E254" s="319">
        <f>A254*C254</f>
        <v>58</v>
      </c>
      <c r="F254" s="316"/>
      <c r="G254" s="341"/>
      <c r="H254" s="340"/>
      <c r="I254" s="301"/>
      <c r="J254" s="301"/>
      <c r="K254" s="301"/>
      <c r="L254" s="301"/>
      <c r="M254" s="301"/>
      <c r="N254" s="317"/>
      <c r="O254" s="301"/>
    </row>
    <row r="255" spans="1:15" s="308" customFormat="1" ht="15" customHeight="1">
      <c r="A255" s="619" t="s">
        <v>200</v>
      </c>
      <c r="B255" s="620"/>
      <c r="C255" s="620"/>
      <c r="D255" s="391" t="s">
        <v>195</v>
      </c>
      <c r="E255" s="347">
        <f>E254</f>
        <v>58</v>
      </c>
      <c r="F255" s="316"/>
      <c r="G255" s="325"/>
      <c r="H255" s="340"/>
      <c r="I255" s="301"/>
      <c r="J255" s="301"/>
      <c r="K255" s="301"/>
      <c r="L255" s="301"/>
      <c r="M255" s="301"/>
      <c r="N255" s="317"/>
      <c r="O255" s="301"/>
    </row>
    <row r="256" spans="1:15" s="308" customFormat="1" ht="15" customHeight="1">
      <c r="A256" s="392"/>
      <c r="B256" s="393"/>
      <c r="C256" s="324"/>
      <c r="D256" s="342"/>
      <c r="E256" s="325"/>
      <c r="F256" s="316"/>
      <c r="G256" s="325"/>
      <c r="H256" s="340"/>
      <c r="I256" s="301"/>
      <c r="J256" s="301"/>
      <c r="K256" s="301"/>
      <c r="L256" s="301"/>
      <c r="M256" s="301"/>
      <c r="N256" s="317"/>
      <c r="O256" s="301"/>
    </row>
    <row r="257" spans="1:15" s="308" customFormat="1" ht="15" customHeight="1">
      <c r="A257" s="326" t="s">
        <v>293</v>
      </c>
      <c r="B257" s="327"/>
      <c r="C257" s="327"/>
      <c r="D257" s="327"/>
      <c r="E257" s="327"/>
      <c r="F257" s="316"/>
      <c r="G257" s="325"/>
      <c r="H257" s="340"/>
      <c r="I257" s="301"/>
      <c r="J257" s="301"/>
      <c r="K257" s="301"/>
      <c r="L257" s="301"/>
      <c r="M257" s="301"/>
      <c r="N257" s="317"/>
      <c r="O257" s="301"/>
    </row>
    <row r="258" spans="1:15" s="308" customFormat="1" ht="15" customHeight="1">
      <c r="A258" s="298" t="s">
        <v>191</v>
      </c>
      <c r="B258" s="287"/>
      <c r="C258" s="287" t="s">
        <v>291</v>
      </c>
      <c r="D258" s="287"/>
      <c r="E258" s="287" t="s">
        <v>292</v>
      </c>
      <c r="F258" s="316"/>
      <c r="G258" s="325"/>
      <c r="H258" s="340"/>
      <c r="I258" s="301"/>
      <c r="J258" s="301"/>
      <c r="K258" s="301"/>
      <c r="L258" s="301"/>
      <c r="M258" s="301"/>
      <c r="N258" s="317"/>
      <c r="O258" s="301"/>
    </row>
    <row r="259" spans="1:15" s="308" customFormat="1" ht="15" customHeight="1">
      <c r="A259" s="298">
        <v>6</v>
      </c>
      <c r="B259" s="318" t="s">
        <v>199</v>
      </c>
      <c r="C259" s="319">
        <v>6.15</v>
      </c>
      <c r="D259" s="287" t="s">
        <v>195</v>
      </c>
      <c r="E259" s="319">
        <f>A259*C259</f>
        <v>36.900000000000006</v>
      </c>
      <c r="F259" s="316"/>
      <c r="G259" s="325"/>
      <c r="H259" s="340"/>
      <c r="I259" s="301"/>
      <c r="J259" s="301"/>
      <c r="K259" s="301"/>
      <c r="L259" s="301"/>
      <c r="M259" s="301"/>
      <c r="N259" s="317"/>
      <c r="O259" s="301"/>
    </row>
    <row r="260" spans="1:15" s="308" customFormat="1" ht="15" customHeight="1">
      <c r="A260" s="619" t="s">
        <v>200</v>
      </c>
      <c r="B260" s="620"/>
      <c r="C260" s="620"/>
      <c r="D260" s="391" t="s">
        <v>195</v>
      </c>
      <c r="E260" s="347">
        <f>E259</f>
        <v>36.900000000000006</v>
      </c>
      <c r="F260" s="316"/>
      <c r="G260" s="325"/>
      <c r="H260" s="340"/>
      <c r="I260" s="301"/>
      <c r="J260" s="301"/>
      <c r="K260" s="301"/>
      <c r="L260" s="301"/>
      <c r="M260" s="301"/>
      <c r="N260" s="317"/>
      <c r="O260" s="301"/>
    </row>
    <row r="261" spans="1:15" s="308" customFormat="1" ht="15" customHeight="1">
      <c r="A261" s="392"/>
      <c r="B261" s="393"/>
      <c r="C261" s="324"/>
      <c r="D261" s="342"/>
      <c r="E261" s="325"/>
      <c r="F261" s="316"/>
      <c r="G261" s="325"/>
      <c r="H261" s="340"/>
      <c r="I261" s="301"/>
      <c r="J261" s="301"/>
      <c r="K261" s="301"/>
      <c r="L261" s="301"/>
      <c r="M261" s="301"/>
      <c r="N261" s="317"/>
      <c r="O261" s="301"/>
    </row>
    <row r="262" spans="1:15" s="308" customFormat="1" ht="15" customHeight="1">
      <c r="A262" s="326" t="s">
        <v>294</v>
      </c>
      <c r="B262" s="327"/>
      <c r="C262" s="327"/>
      <c r="D262" s="327"/>
      <c r="E262" s="327"/>
      <c r="F262" s="316"/>
      <c r="G262" s="325"/>
      <c r="H262" s="340"/>
      <c r="I262" s="301"/>
      <c r="J262" s="301"/>
      <c r="K262" s="301"/>
      <c r="L262" s="301"/>
      <c r="M262" s="301"/>
      <c r="N262" s="317"/>
      <c r="O262" s="301"/>
    </row>
    <row r="263" spans="1:15" s="308" customFormat="1" ht="15" customHeight="1">
      <c r="A263" s="298" t="s">
        <v>191</v>
      </c>
      <c r="B263" s="287"/>
      <c r="C263" s="287" t="s">
        <v>291</v>
      </c>
      <c r="D263" s="287"/>
      <c r="E263" s="287" t="s">
        <v>292</v>
      </c>
      <c r="F263" s="316"/>
      <c r="G263" s="325"/>
      <c r="H263" s="340"/>
      <c r="I263" s="301"/>
      <c r="J263" s="301"/>
      <c r="K263" s="301"/>
      <c r="L263" s="301"/>
      <c r="M263" s="301"/>
      <c r="N263" s="317"/>
      <c r="O263" s="301"/>
    </row>
    <row r="264" spans="1:15" s="308" customFormat="1" ht="15" customHeight="1">
      <c r="A264" s="298">
        <v>6</v>
      </c>
      <c r="B264" s="318" t="s">
        <v>199</v>
      </c>
      <c r="C264" s="319" t="s">
        <v>295</v>
      </c>
      <c r="D264" s="287" t="s">
        <v>195</v>
      </c>
      <c r="E264" s="319">
        <f>A264</f>
        <v>6</v>
      </c>
      <c r="F264" s="316"/>
      <c r="G264" s="325"/>
      <c r="H264" s="340"/>
      <c r="I264" s="301"/>
      <c r="J264" s="301"/>
      <c r="K264" s="301"/>
      <c r="L264" s="301"/>
      <c r="M264" s="301"/>
      <c r="N264" s="317"/>
      <c r="O264" s="301"/>
    </row>
    <row r="265" spans="1:15" s="308" customFormat="1" ht="15" customHeight="1">
      <c r="A265" s="619" t="s">
        <v>200</v>
      </c>
      <c r="B265" s="620"/>
      <c r="C265" s="620"/>
      <c r="D265" s="391" t="s">
        <v>195</v>
      </c>
      <c r="E265" s="347">
        <f>E264</f>
        <v>6</v>
      </c>
      <c r="F265" s="316"/>
      <c r="G265" s="325"/>
      <c r="H265" s="340"/>
      <c r="I265" s="301"/>
      <c r="J265" s="301"/>
      <c r="K265" s="301"/>
      <c r="L265" s="301"/>
      <c r="M265" s="301"/>
      <c r="N265" s="317"/>
      <c r="O265" s="301"/>
    </row>
    <row r="266" spans="1:15" s="308" customFormat="1" ht="15" customHeight="1">
      <c r="A266" s="396"/>
      <c r="B266" s="397"/>
      <c r="C266" s="398"/>
      <c r="D266" s="399"/>
      <c r="E266" s="400"/>
      <c r="F266" s="333"/>
      <c r="G266" s="400"/>
      <c r="H266" s="343"/>
      <c r="I266" s="330"/>
      <c r="J266" s="330"/>
      <c r="K266" s="330"/>
      <c r="L266" s="330"/>
      <c r="M266" s="330"/>
      <c r="N266" s="334"/>
      <c r="O266" s="301"/>
    </row>
    <row r="267" spans="1:15" s="308" customFormat="1" ht="15" customHeight="1">
      <c r="A267" s="393"/>
      <c r="B267" s="393"/>
      <c r="C267" s="324"/>
      <c r="D267" s="342"/>
      <c r="E267" s="325"/>
      <c r="F267" s="316"/>
      <c r="G267" s="325"/>
      <c r="H267" s="340"/>
      <c r="I267" s="301"/>
      <c r="J267" s="301"/>
      <c r="K267" s="301"/>
      <c r="L267" s="301"/>
      <c r="M267" s="301"/>
      <c r="N267" s="301"/>
      <c r="O267" s="301"/>
    </row>
    <row r="268" spans="1:15" s="308" customFormat="1" ht="15" customHeight="1">
      <c r="A268" s="436">
        <f>PLAN!A97</f>
        <v>10</v>
      </c>
      <c r="B268" s="335" t="str">
        <f>PLAN!C97</f>
        <v>INSTALAÇÕES  E APARELHOS ELÉTRICOS</v>
      </c>
      <c r="C268" s="335"/>
      <c r="D268" s="336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01"/>
    </row>
    <row r="269" spans="1:15" s="308" customFormat="1" ht="15" customHeight="1">
      <c r="A269" s="412" t="s">
        <v>296</v>
      </c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314"/>
      <c r="O269" s="301"/>
    </row>
    <row r="270" spans="1:15" s="308" customFormat="1" ht="15" customHeight="1">
      <c r="A270" s="413" t="s">
        <v>191</v>
      </c>
      <c r="B270" s="414"/>
      <c r="C270" s="621" t="s">
        <v>192</v>
      </c>
      <c r="D270" s="621"/>
      <c r="E270" s="621"/>
      <c r="F270" s="621"/>
      <c r="G270" s="621"/>
      <c r="H270" s="415"/>
      <c r="I270" s="416" t="s">
        <v>39</v>
      </c>
      <c r="J270" s="391" t="s">
        <v>297</v>
      </c>
      <c r="K270" s="301"/>
      <c r="L270" s="301"/>
      <c r="M270" s="301"/>
      <c r="N270" s="317"/>
      <c r="O270" s="301"/>
    </row>
    <row r="271" spans="1:15" s="308" customFormat="1" ht="15" customHeight="1">
      <c r="A271" s="298">
        <v>1</v>
      </c>
      <c r="B271" s="299" t="s">
        <v>194</v>
      </c>
      <c r="C271" s="622" t="s">
        <v>298</v>
      </c>
      <c r="D271" s="622"/>
      <c r="E271" s="622"/>
      <c r="F271" s="622"/>
      <c r="G271" s="622"/>
      <c r="H271" s="300" t="s">
        <v>195</v>
      </c>
      <c r="I271" s="417" t="s">
        <v>299</v>
      </c>
      <c r="J271" s="418">
        <f>A271</f>
        <v>1</v>
      </c>
      <c r="K271" s="301"/>
      <c r="L271" s="301"/>
      <c r="M271" s="301"/>
      <c r="N271" s="317"/>
      <c r="O271" s="301"/>
    </row>
    <row r="272" spans="1:15" s="308" customFormat="1" ht="15" customHeight="1">
      <c r="A272" s="303">
        <v>1</v>
      </c>
      <c r="B272" s="299" t="s">
        <v>194</v>
      </c>
      <c r="C272" s="622" t="s">
        <v>300</v>
      </c>
      <c r="D272" s="622"/>
      <c r="E272" s="622"/>
      <c r="F272" s="622"/>
      <c r="G272" s="622"/>
      <c r="H272" s="300" t="s">
        <v>195</v>
      </c>
      <c r="I272" s="417" t="s">
        <v>299</v>
      </c>
      <c r="J272" s="418">
        <f aca="true" t="shared" si="3" ref="J272:J296">A272</f>
        <v>1</v>
      </c>
      <c r="K272" s="301"/>
      <c r="L272" s="301"/>
      <c r="M272" s="301"/>
      <c r="N272" s="317"/>
      <c r="O272" s="301"/>
    </row>
    <row r="273" spans="1:15" s="308" customFormat="1" ht="15" customHeight="1">
      <c r="A273" s="298">
        <v>15</v>
      </c>
      <c r="B273" s="299" t="s">
        <v>194</v>
      </c>
      <c r="C273" s="622" t="s">
        <v>301</v>
      </c>
      <c r="D273" s="622"/>
      <c r="E273" s="622"/>
      <c r="F273" s="622"/>
      <c r="G273" s="622"/>
      <c r="H273" s="300" t="s">
        <v>195</v>
      </c>
      <c r="I273" s="342" t="s">
        <v>7</v>
      </c>
      <c r="J273" s="418">
        <f t="shared" si="3"/>
        <v>15</v>
      </c>
      <c r="K273" s="301"/>
      <c r="L273" s="301"/>
      <c r="M273" s="301"/>
      <c r="N273" s="317"/>
      <c r="O273" s="301"/>
    </row>
    <row r="274" spans="1:15" s="308" customFormat="1" ht="15" customHeight="1">
      <c r="A274" s="303">
        <v>350</v>
      </c>
      <c r="B274" s="299" t="s">
        <v>194</v>
      </c>
      <c r="C274" s="622" t="s">
        <v>302</v>
      </c>
      <c r="D274" s="622"/>
      <c r="E274" s="622"/>
      <c r="F274" s="622"/>
      <c r="G274" s="622"/>
      <c r="H274" s="300" t="s">
        <v>195</v>
      </c>
      <c r="I274" s="342" t="s">
        <v>7</v>
      </c>
      <c r="J274" s="418">
        <f t="shared" si="3"/>
        <v>350</v>
      </c>
      <c r="K274" s="301"/>
      <c r="L274" s="301"/>
      <c r="M274" s="301"/>
      <c r="N274" s="317"/>
      <c r="O274" s="301"/>
    </row>
    <row r="275" spans="1:15" s="308" customFormat="1" ht="15" customHeight="1">
      <c r="A275" s="298">
        <v>550</v>
      </c>
      <c r="B275" s="299" t="s">
        <v>194</v>
      </c>
      <c r="C275" s="622" t="s">
        <v>303</v>
      </c>
      <c r="D275" s="622"/>
      <c r="E275" s="622"/>
      <c r="F275" s="622"/>
      <c r="G275" s="622"/>
      <c r="H275" s="300" t="s">
        <v>195</v>
      </c>
      <c r="I275" s="342" t="s">
        <v>7</v>
      </c>
      <c r="J275" s="418">
        <f t="shared" si="3"/>
        <v>550</v>
      </c>
      <c r="K275" s="301"/>
      <c r="L275" s="301"/>
      <c r="M275" s="301"/>
      <c r="N275" s="317"/>
      <c r="O275" s="301"/>
    </row>
    <row r="276" spans="1:15" s="308" customFormat="1" ht="15" customHeight="1">
      <c r="A276" s="303">
        <v>180</v>
      </c>
      <c r="B276" s="299" t="s">
        <v>194</v>
      </c>
      <c r="C276" s="622" t="s">
        <v>304</v>
      </c>
      <c r="D276" s="622"/>
      <c r="E276" s="622"/>
      <c r="F276" s="622"/>
      <c r="G276" s="622"/>
      <c r="H276" s="300" t="s">
        <v>195</v>
      </c>
      <c r="I276" s="342" t="s">
        <v>7</v>
      </c>
      <c r="J276" s="418">
        <f t="shared" si="3"/>
        <v>180</v>
      </c>
      <c r="K276" s="301"/>
      <c r="L276" s="301"/>
      <c r="M276" s="301"/>
      <c r="N276" s="317"/>
      <c r="O276" s="301"/>
    </row>
    <row r="277" spans="1:15" s="308" customFormat="1" ht="15" customHeight="1">
      <c r="A277" s="298">
        <v>1</v>
      </c>
      <c r="B277" s="299" t="s">
        <v>194</v>
      </c>
      <c r="C277" s="622" t="s">
        <v>305</v>
      </c>
      <c r="D277" s="622"/>
      <c r="E277" s="622"/>
      <c r="F277" s="622"/>
      <c r="G277" s="622"/>
      <c r="H277" s="300" t="s">
        <v>195</v>
      </c>
      <c r="I277" s="417" t="s">
        <v>299</v>
      </c>
      <c r="J277" s="418">
        <f t="shared" si="3"/>
        <v>1</v>
      </c>
      <c r="K277" s="301"/>
      <c r="L277" s="301"/>
      <c r="M277" s="301"/>
      <c r="N277" s="317"/>
      <c r="O277" s="301"/>
    </row>
    <row r="278" spans="1:15" s="308" customFormat="1" ht="15" customHeight="1">
      <c r="A278" s="298">
        <v>17</v>
      </c>
      <c r="B278" s="299" t="s">
        <v>194</v>
      </c>
      <c r="C278" s="622" t="s">
        <v>306</v>
      </c>
      <c r="D278" s="622"/>
      <c r="E278" s="622"/>
      <c r="F278" s="622"/>
      <c r="G278" s="622"/>
      <c r="H278" s="300" t="s">
        <v>195</v>
      </c>
      <c r="I278" s="342" t="s">
        <v>26</v>
      </c>
      <c r="J278" s="418">
        <f t="shared" si="3"/>
        <v>17</v>
      </c>
      <c r="K278" s="301"/>
      <c r="L278" s="301"/>
      <c r="M278" s="301"/>
      <c r="N278" s="317"/>
      <c r="O278" s="301"/>
    </row>
    <row r="279" spans="1:15" s="308" customFormat="1" ht="15" customHeight="1">
      <c r="A279" s="303">
        <v>13</v>
      </c>
      <c r="B279" s="299" t="s">
        <v>194</v>
      </c>
      <c r="C279" s="622" t="s">
        <v>307</v>
      </c>
      <c r="D279" s="622"/>
      <c r="E279" s="622"/>
      <c r="F279" s="622"/>
      <c r="G279" s="622"/>
      <c r="H279" s="300" t="s">
        <v>195</v>
      </c>
      <c r="I279" s="342" t="s">
        <v>26</v>
      </c>
      <c r="J279" s="418">
        <f t="shared" si="3"/>
        <v>13</v>
      </c>
      <c r="K279" s="301"/>
      <c r="L279" s="301"/>
      <c r="M279" s="301"/>
      <c r="N279" s="317"/>
      <c r="O279" s="301"/>
    </row>
    <row r="280" spans="1:15" s="308" customFormat="1" ht="15" customHeight="1">
      <c r="A280" s="298">
        <v>6</v>
      </c>
      <c r="B280" s="299" t="s">
        <v>194</v>
      </c>
      <c r="C280" s="622" t="s">
        <v>308</v>
      </c>
      <c r="D280" s="622"/>
      <c r="E280" s="622"/>
      <c r="F280" s="622"/>
      <c r="G280" s="622"/>
      <c r="H280" s="300" t="s">
        <v>195</v>
      </c>
      <c r="I280" s="342" t="s">
        <v>26</v>
      </c>
      <c r="J280" s="418">
        <f t="shared" si="3"/>
        <v>6</v>
      </c>
      <c r="K280" s="301"/>
      <c r="L280" s="301"/>
      <c r="M280" s="301"/>
      <c r="N280" s="317"/>
      <c r="O280" s="301"/>
    </row>
    <row r="281" spans="1:15" s="308" customFormat="1" ht="15" customHeight="1">
      <c r="A281" s="303">
        <v>17</v>
      </c>
      <c r="B281" s="299" t="s">
        <v>194</v>
      </c>
      <c r="C281" s="622" t="s">
        <v>309</v>
      </c>
      <c r="D281" s="622"/>
      <c r="E281" s="622"/>
      <c r="F281" s="622"/>
      <c r="G281" s="622"/>
      <c r="H281" s="300" t="s">
        <v>195</v>
      </c>
      <c r="I281" s="417" t="s">
        <v>299</v>
      </c>
      <c r="J281" s="418">
        <f t="shared" si="3"/>
        <v>17</v>
      </c>
      <c r="K281" s="301"/>
      <c r="L281" s="301"/>
      <c r="M281" s="301"/>
      <c r="N281" s="317"/>
      <c r="O281" s="301"/>
    </row>
    <row r="282" spans="1:15" s="308" customFormat="1" ht="15" customHeight="1">
      <c r="A282" s="298">
        <v>13</v>
      </c>
      <c r="B282" s="299" t="s">
        <v>194</v>
      </c>
      <c r="C282" s="622" t="s">
        <v>310</v>
      </c>
      <c r="D282" s="622"/>
      <c r="E282" s="622"/>
      <c r="F282" s="622"/>
      <c r="G282" s="622"/>
      <c r="H282" s="300" t="s">
        <v>195</v>
      </c>
      <c r="I282" s="417" t="s">
        <v>299</v>
      </c>
      <c r="J282" s="418">
        <f t="shared" si="3"/>
        <v>13</v>
      </c>
      <c r="K282" s="301"/>
      <c r="L282" s="301"/>
      <c r="M282" s="301"/>
      <c r="N282" s="317"/>
      <c r="O282" s="301"/>
    </row>
    <row r="283" spans="1:15" s="308" customFormat="1" ht="15" customHeight="1">
      <c r="A283" s="303">
        <v>6</v>
      </c>
      <c r="B283" s="299" t="s">
        <v>194</v>
      </c>
      <c r="C283" s="622" t="s">
        <v>311</v>
      </c>
      <c r="D283" s="622"/>
      <c r="E283" s="622"/>
      <c r="F283" s="622"/>
      <c r="G283" s="622"/>
      <c r="H283" s="300" t="s">
        <v>195</v>
      </c>
      <c r="I283" s="417" t="s">
        <v>299</v>
      </c>
      <c r="J283" s="418">
        <f t="shared" si="3"/>
        <v>6</v>
      </c>
      <c r="K283" s="301"/>
      <c r="L283" s="301"/>
      <c r="M283" s="301"/>
      <c r="N283" s="317"/>
      <c r="O283" s="301"/>
    </row>
    <row r="284" spans="1:15" s="308" customFormat="1" ht="15" customHeight="1">
      <c r="A284" s="298">
        <v>3</v>
      </c>
      <c r="B284" s="299" t="s">
        <v>194</v>
      </c>
      <c r="C284" s="623" t="s">
        <v>312</v>
      </c>
      <c r="D284" s="623"/>
      <c r="E284" s="623"/>
      <c r="F284" s="623"/>
      <c r="G284" s="623"/>
      <c r="H284" s="300" t="s">
        <v>195</v>
      </c>
      <c r="I284" s="417" t="s">
        <v>299</v>
      </c>
      <c r="J284" s="418">
        <f t="shared" si="3"/>
        <v>3</v>
      </c>
      <c r="K284" s="301"/>
      <c r="L284" s="301"/>
      <c r="M284" s="301"/>
      <c r="N284" s="317"/>
      <c r="O284" s="301"/>
    </row>
    <row r="285" spans="1:15" s="308" customFormat="1" ht="15" customHeight="1">
      <c r="A285" s="303">
        <v>6</v>
      </c>
      <c r="B285" s="299" t="s">
        <v>194</v>
      </c>
      <c r="C285" s="623" t="s">
        <v>313</v>
      </c>
      <c r="D285" s="623"/>
      <c r="E285" s="623"/>
      <c r="F285" s="623"/>
      <c r="G285" s="623"/>
      <c r="H285" s="300" t="s">
        <v>195</v>
      </c>
      <c r="I285" s="417" t="s">
        <v>299</v>
      </c>
      <c r="J285" s="418">
        <f t="shared" si="3"/>
        <v>6</v>
      </c>
      <c r="K285" s="301"/>
      <c r="L285" s="301"/>
      <c r="M285" s="301"/>
      <c r="N285" s="317"/>
      <c r="O285" s="301"/>
    </row>
    <row r="286" spans="1:15" s="308" customFormat="1" ht="15" customHeight="1">
      <c r="A286" s="298">
        <v>3</v>
      </c>
      <c r="B286" s="299" t="s">
        <v>194</v>
      </c>
      <c r="C286" s="623" t="s">
        <v>314</v>
      </c>
      <c r="D286" s="623"/>
      <c r="E286" s="623"/>
      <c r="F286" s="623"/>
      <c r="G286" s="623"/>
      <c r="H286" s="300" t="s">
        <v>195</v>
      </c>
      <c r="I286" s="417" t="s">
        <v>299</v>
      </c>
      <c r="J286" s="418">
        <f t="shared" si="3"/>
        <v>3</v>
      </c>
      <c r="K286" s="301"/>
      <c r="L286" s="301"/>
      <c r="M286" s="301"/>
      <c r="N286" s="317"/>
      <c r="O286" s="301"/>
    </row>
    <row r="287" spans="1:15" s="308" customFormat="1" ht="15" customHeight="1">
      <c r="A287" s="303">
        <v>1</v>
      </c>
      <c r="B287" s="299" t="s">
        <v>194</v>
      </c>
      <c r="C287" s="623" t="s">
        <v>315</v>
      </c>
      <c r="D287" s="623"/>
      <c r="E287" s="623"/>
      <c r="F287" s="623"/>
      <c r="G287" s="623"/>
      <c r="H287" s="300" t="s">
        <v>195</v>
      </c>
      <c r="I287" s="417" t="s">
        <v>299</v>
      </c>
      <c r="J287" s="418">
        <f t="shared" si="3"/>
        <v>1</v>
      </c>
      <c r="K287" s="301"/>
      <c r="L287" s="301"/>
      <c r="M287" s="301"/>
      <c r="N287" s="317"/>
      <c r="O287" s="301"/>
    </row>
    <row r="288" spans="1:15" s="308" customFormat="1" ht="15" customHeight="1">
      <c r="A288" s="298">
        <v>14.15</v>
      </c>
      <c r="B288" s="299" t="s">
        <v>194</v>
      </c>
      <c r="C288" s="622" t="s">
        <v>316</v>
      </c>
      <c r="D288" s="622"/>
      <c r="E288" s="622"/>
      <c r="F288" s="622"/>
      <c r="G288" s="622"/>
      <c r="H288" s="300" t="s">
        <v>195</v>
      </c>
      <c r="I288" s="287" t="s">
        <v>7</v>
      </c>
      <c r="J288" s="418">
        <f t="shared" si="3"/>
        <v>14.15</v>
      </c>
      <c r="K288" s="301"/>
      <c r="L288" s="301"/>
      <c r="M288" s="301"/>
      <c r="N288" s="317"/>
      <c r="O288" s="301"/>
    </row>
    <row r="289" spans="1:15" s="483" customFormat="1" ht="15" customHeight="1">
      <c r="A289" s="480">
        <v>12</v>
      </c>
      <c r="B289" s="299" t="s">
        <v>194</v>
      </c>
      <c r="C289" s="624" t="s">
        <v>417</v>
      </c>
      <c r="D289" s="624"/>
      <c r="E289" s="624"/>
      <c r="F289" s="624"/>
      <c r="G289" s="624"/>
      <c r="H289" s="481" t="s">
        <v>195</v>
      </c>
      <c r="I289" s="360" t="s">
        <v>26</v>
      </c>
      <c r="J289" s="418">
        <f t="shared" si="3"/>
        <v>12</v>
      </c>
      <c r="K289" s="355"/>
      <c r="L289" s="355"/>
      <c r="M289" s="355"/>
      <c r="N289" s="482"/>
      <c r="O289" s="355"/>
    </row>
    <row r="290" spans="1:15" s="308" customFormat="1" ht="15" customHeight="1">
      <c r="A290" s="298">
        <v>12</v>
      </c>
      <c r="B290" s="299" t="s">
        <v>194</v>
      </c>
      <c r="C290" s="622" t="s">
        <v>317</v>
      </c>
      <c r="D290" s="622"/>
      <c r="E290" s="622"/>
      <c r="F290" s="622"/>
      <c r="G290" s="622"/>
      <c r="H290" s="300" t="s">
        <v>195</v>
      </c>
      <c r="I290" s="417" t="s">
        <v>299</v>
      </c>
      <c r="J290" s="418">
        <f t="shared" si="3"/>
        <v>12</v>
      </c>
      <c r="K290" s="301"/>
      <c r="L290" s="301"/>
      <c r="M290" s="301"/>
      <c r="N290" s="317"/>
      <c r="O290" s="301"/>
    </row>
    <row r="291" spans="1:15" s="308" customFormat="1" ht="15" customHeight="1">
      <c r="A291" s="298">
        <v>2</v>
      </c>
      <c r="B291" s="299" t="s">
        <v>194</v>
      </c>
      <c r="C291" s="622" t="s">
        <v>318</v>
      </c>
      <c r="D291" s="622"/>
      <c r="E291" s="622"/>
      <c r="F291" s="622"/>
      <c r="G291" s="622"/>
      <c r="H291" s="300" t="s">
        <v>195</v>
      </c>
      <c r="I291" s="417" t="s">
        <v>299</v>
      </c>
      <c r="J291" s="418">
        <f t="shared" si="3"/>
        <v>2</v>
      </c>
      <c r="K291" s="301"/>
      <c r="L291" s="301"/>
      <c r="M291" s="301"/>
      <c r="N291" s="317"/>
      <c r="O291" s="301"/>
    </row>
    <row r="292" spans="1:15" s="308" customFormat="1" ht="15" customHeight="1">
      <c r="A292" s="298">
        <v>2</v>
      </c>
      <c r="B292" s="299" t="s">
        <v>194</v>
      </c>
      <c r="C292" s="622" t="s">
        <v>319</v>
      </c>
      <c r="D292" s="622"/>
      <c r="E292" s="622"/>
      <c r="F292" s="622"/>
      <c r="G292" s="622"/>
      <c r="H292" s="300" t="s">
        <v>195</v>
      </c>
      <c r="I292" s="417" t="s">
        <v>299</v>
      </c>
      <c r="J292" s="418">
        <f t="shared" si="3"/>
        <v>2</v>
      </c>
      <c r="K292" s="301"/>
      <c r="L292" s="301"/>
      <c r="M292" s="301"/>
      <c r="N292" s="317"/>
      <c r="O292" s="301"/>
    </row>
    <row r="293" spans="1:15" s="308" customFormat="1" ht="15" customHeight="1">
      <c r="A293" s="298">
        <v>6</v>
      </c>
      <c r="B293" s="299" t="s">
        <v>194</v>
      </c>
      <c r="C293" s="622" t="s">
        <v>320</v>
      </c>
      <c r="D293" s="622"/>
      <c r="E293" s="622"/>
      <c r="F293" s="622"/>
      <c r="G293" s="622"/>
      <c r="H293" s="300" t="s">
        <v>195</v>
      </c>
      <c r="I293" s="417" t="s">
        <v>299</v>
      </c>
      <c r="J293" s="418">
        <f>A293</f>
        <v>6</v>
      </c>
      <c r="K293" s="301"/>
      <c r="L293" s="301"/>
      <c r="M293" s="301"/>
      <c r="N293" s="317"/>
      <c r="O293" s="301"/>
    </row>
    <row r="294" spans="1:15" s="308" customFormat="1" ht="15" customHeight="1">
      <c r="A294" s="298">
        <v>24</v>
      </c>
      <c r="B294" s="299" t="s">
        <v>194</v>
      </c>
      <c r="C294" s="622" t="s">
        <v>321</v>
      </c>
      <c r="D294" s="622"/>
      <c r="E294" s="622"/>
      <c r="F294" s="622"/>
      <c r="G294" s="622"/>
      <c r="H294" s="300" t="s">
        <v>195</v>
      </c>
      <c r="I294" s="417" t="s">
        <v>299</v>
      </c>
      <c r="J294" s="418">
        <f>A294</f>
        <v>24</v>
      </c>
      <c r="K294" s="301"/>
      <c r="L294" s="301"/>
      <c r="M294" s="301"/>
      <c r="N294" s="317"/>
      <c r="O294" s="301"/>
    </row>
    <row r="295" spans="1:15" s="308" customFormat="1" ht="15" customHeight="1">
      <c r="A295" s="298">
        <v>150</v>
      </c>
      <c r="B295" s="299" t="s">
        <v>194</v>
      </c>
      <c r="C295" s="622" t="s">
        <v>322</v>
      </c>
      <c r="D295" s="622"/>
      <c r="E295" s="622"/>
      <c r="F295" s="622"/>
      <c r="G295" s="622"/>
      <c r="H295" s="300" t="s">
        <v>195</v>
      </c>
      <c r="I295" s="287" t="s">
        <v>7</v>
      </c>
      <c r="J295" s="418">
        <f t="shared" si="3"/>
        <v>150</v>
      </c>
      <c r="K295" s="301"/>
      <c r="L295" s="301"/>
      <c r="M295" s="301"/>
      <c r="N295" s="317"/>
      <c r="O295" s="301"/>
    </row>
    <row r="296" spans="1:15" s="308" customFormat="1" ht="15" customHeight="1">
      <c r="A296" s="298">
        <v>315</v>
      </c>
      <c r="B296" s="299" t="s">
        <v>194</v>
      </c>
      <c r="C296" s="622" t="s">
        <v>323</v>
      </c>
      <c r="D296" s="622"/>
      <c r="E296" s="622"/>
      <c r="F296" s="622"/>
      <c r="G296" s="622"/>
      <c r="H296" s="300" t="s">
        <v>195</v>
      </c>
      <c r="I296" s="287" t="s">
        <v>7</v>
      </c>
      <c r="J296" s="418">
        <f t="shared" si="3"/>
        <v>315</v>
      </c>
      <c r="K296" s="301"/>
      <c r="L296" s="301"/>
      <c r="M296" s="301"/>
      <c r="N296" s="317"/>
      <c r="O296" s="301"/>
    </row>
    <row r="297" spans="1:15" s="308" customFormat="1" ht="15" customHeight="1">
      <c r="A297" s="413">
        <v>8</v>
      </c>
      <c r="B297" s="304" t="s">
        <v>194</v>
      </c>
      <c r="C297" s="625" t="s">
        <v>324</v>
      </c>
      <c r="D297" s="625"/>
      <c r="E297" s="625"/>
      <c r="F297" s="625"/>
      <c r="G297" s="625"/>
      <c r="H297" s="305" t="s">
        <v>195</v>
      </c>
      <c r="I297" s="419" t="s">
        <v>299</v>
      </c>
      <c r="J297" s="362">
        <f>A297</f>
        <v>8</v>
      </c>
      <c r="K297" s="301"/>
      <c r="L297" s="301"/>
      <c r="M297" s="301"/>
      <c r="N297" s="317"/>
      <c r="O297" s="301"/>
    </row>
    <row r="298" spans="1:15" s="308" customFormat="1" ht="15" customHeight="1">
      <c r="A298" s="420"/>
      <c r="B298" s="330"/>
      <c r="C298" s="626"/>
      <c r="D298" s="626"/>
      <c r="E298" s="626"/>
      <c r="F298" s="626"/>
      <c r="G298" s="626"/>
      <c r="H298" s="344"/>
      <c r="I298" s="330"/>
      <c r="J298" s="330"/>
      <c r="K298" s="330"/>
      <c r="L298" s="330"/>
      <c r="M298" s="330"/>
      <c r="N298" s="334"/>
      <c r="O298" s="301"/>
    </row>
    <row r="299" spans="1:15" s="308" customFormat="1" ht="15" customHeight="1">
      <c r="A299" s="298"/>
      <c r="B299" s="301"/>
      <c r="C299" s="623"/>
      <c r="D299" s="623"/>
      <c r="E299" s="623"/>
      <c r="F299" s="623"/>
      <c r="G299" s="623"/>
      <c r="H299" s="300"/>
      <c r="I299" s="301"/>
      <c r="J299" s="301"/>
      <c r="K299" s="301"/>
      <c r="L299" s="301"/>
      <c r="M299" s="301"/>
      <c r="N299" s="296"/>
      <c r="O299" s="301"/>
    </row>
    <row r="300" spans="1:15" s="308" customFormat="1" ht="15" customHeight="1">
      <c r="A300" s="436">
        <f>PLAN!A132</f>
        <v>11</v>
      </c>
      <c r="B300" s="335" t="str">
        <f>PLAN!C132</f>
        <v>INSTALAÇÕES E APARELHOS HIDRO-SANITÁRIOS</v>
      </c>
      <c r="C300" s="335"/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6"/>
      <c r="O300" s="301"/>
    </row>
    <row r="301" spans="1:15" s="308" customFormat="1" ht="15" customHeight="1">
      <c r="A301" s="412" t="s">
        <v>325</v>
      </c>
      <c r="B301" s="296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314"/>
      <c r="O301" s="301"/>
    </row>
    <row r="302" spans="1:15" s="308" customFormat="1" ht="15" customHeight="1">
      <c r="A302" s="413" t="s">
        <v>191</v>
      </c>
      <c r="B302" s="414"/>
      <c r="C302" s="621" t="s">
        <v>192</v>
      </c>
      <c r="D302" s="621"/>
      <c r="E302" s="621"/>
      <c r="F302" s="621"/>
      <c r="G302" s="621"/>
      <c r="H302" s="415"/>
      <c r="I302" s="416" t="s">
        <v>39</v>
      </c>
      <c r="J302" s="391" t="s">
        <v>297</v>
      </c>
      <c r="K302" s="301"/>
      <c r="L302" s="301"/>
      <c r="M302" s="301"/>
      <c r="N302" s="317"/>
      <c r="O302" s="301"/>
    </row>
    <row r="303" spans="1:15" s="308" customFormat="1" ht="15" customHeight="1">
      <c r="A303" s="298">
        <v>1</v>
      </c>
      <c r="B303" s="299" t="s">
        <v>194</v>
      </c>
      <c r="C303" s="622" t="s">
        <v>326</v>
      </c>
      <c r="D303" s="622"/>
      <c r="E303" s="622"/>
      <c r="F303" s="622"/>
      <c r="G303" s="622"/>
      <c r="H303" s="300" t="s">
        <v>195</v>
      </c>
      <c r="I303" s="417" t="s">
        <v>299</v>
      </c>
      <c r="J303" s="418">
        <f>A303</f>
        <v>1</v>
      </c>
      <c r="K303" s="301"/>
      <c r="L303" s="301"/>
      <c r="M303" s="301"/>
      <c r="N303" s="317"/>
      <c r="O303" s="301"/>
    </row>
    <row r="304" spans="1:15" s="308" customFormat="1" ht="15" customHeight="1">
      <c r="A304" s="298">
        <v>30</v>
      </c>
      <c r="B304" s="299" t="s">
        <v>194</v>
      </c>
      <c r="C304" s="622" t="s">
        <v>327</v>
      </c>
      <c r="D304" s="622"/>
      <c r="E304" s="622"/>
      <c r="F304" s="622"/>
      <c r="G304" s="622"/>
      <c r="H304" s="300" t="s">
        <v>195</v>
      </c>
      <c r="I304" s="417" t="s">
        <v>7</v>
      </c>
      <c r="J304" s="418">
        <f aca="true" t="shared" si="4" ref="J304:J330">A304</f>
        <v>30</v>
      </c>
      <c r="K304" s="301"/>
      <c r="L304" s="301"/>
      <c r="M304" s="301"/>
      <c r="N304" s="317"/>
      <c r="O304" s="301"/>
    </row>
    <row r="305" spans="1:15" s="308" customFormat="1" ht="15" customHeight="1">
      <c r="A305" s="303">
        <v>20</v>
      </c>
      <c r="B305" s="299" t="s">
        <v>194</v>
      </c>
      <c r="C305" s="622" t="s">
        <v>328</v>
      </c>
      <c r="D305" s="622"/>
      <c r="E305" s="622"/>
      <c r="F305" s="622"/>
      <c r="G305" s="622"/>
      <c r="H305" s="300" t="s">
        <v>195</v>
      </c>
      <c r="I305" s="417" t="s">
        <v>26</v>
      </c>
      <c r="J305" s="418">
        <f t="shared" si="4"/>
        <v>20</v>
      </c>
      <c r="K305" s="301"/>
      <c r="L305" s="301"/>
      <c r="M305" s="301"/>
      <c r="N305" s="317"/>
      <c r="O305" s="301"/>
    </row>
    <row r="306" spans="1:15" s="308" customFormat="1" ht="15" customHeight="1">
      <c r="A306" s="298">
        <v>8</v>
      </c>
      <c r="B306" s="299" t="s">
        <v>194</v>
      </c>
      <c r="C306" s="622" t="s">
        <v>329</v>
      </c>
      <c r="D306" s="622"/>
      <c r="E306" s="622"/>
      <c r="F306" s="622"/>
      <c r="G306" s="622"/>
      <c r="H306" s="300" t="s">
        <v>195</v>
      </c>
      <c r="I306" s="417" t="s">
        <v>26</v>
      </c>
      <c r="J306" s="418">
        <f t="shared" si="4"/>
        <v>8</v>
      </c>
      <c r="K306" s="301"/>
      <c r="L306" s="301"/>
      <c r="M306" s="301"/>
      <c r="N306" s="317"/>
      <c r="O306" s="301"/>
    </row>
    <row r="307" spans="1:15" s="308" customFormat="1" ht="15" customHeight="1">
      <c r="A307" s="303">
        <v>11</v>
      </c>
      <c r="B307" s="299" t="s">
        <v>194</v>
      </c>
      <c r="C307" s="622" t="s">
        <v>330</v>
      </c>
      <c r="D307" s="622"/>
      <c r="E307" s="622"/>
      <c r="F307" s="622"/>
      <c r="G307" s="622"/>
      <c r="H307" s="300" t="s">
        <v>195</v>
      </c>
      <c r="I307" s="417" t="s">
        <v>26</v>
      </c>
      <c r="J307" s="418">
        <f t="shared" si="4"/>
        <v>11</v>
      </c>
      <c r="K307" s="301"/>
      <c r="L307" s="301"/>
      <c r="M307" s="301"/>
      <c r="N307" s="317"/>
      <c r="O307" s="301"/>
    </row>
    <row r="308" spans="1:15" s="308" customFormat="1" ht="15" customHeight="1">
      <c r="A308" s="298">
        <v>7</v>
      </c>
      <c r="B308" s="299" t="s">
        <v>194</v>
      </c>
      <c r="C308" s="622" t="s">
        <v>331</v>
      </c>
      <c r="D308" s="622"/>
      <c r="E308" s="622"/>
      <c r="F308" s="622"/>
      <c r="G308" s="622"/>
      <c r="H308" s="300" t="s">
        <v>195</v>
      </c>
      <c r="I308" s="417" t="s">
        <v>26</v>
      </c>
      <c r="J308" s="418">
        <f t="shared" si="4"/>
        <v>7</v>
      </c>
      <c r="K308" s="301"/>
      <c r="L308" s="301"/>
      <c r="M308" s="301"/>
      <c r="N308" s="317"/>
      <c r="O308" s="301"/>
    </row>
    <row r="309" spans="1:15" s="308" customFormat="1" ht="15" customHeight="1">
      <c r="A309" s="298">
        <v>3</v>
      </c>
      <c r="B309" s="299" t="s">
        <v>194</v>
      </c>
      <c r="C309" s="622" t="s">
        <v>332</v>
      </c>
      <c r="D309" s="622"/>
      <c r="E309" s="622"/>
      <c r="F309" s="622"/>
      <c r="G309" s="622"/>
      <c r="H309" s="300" t="s">
        <v>195</v>
      </c>
      <c r="I309" s="417" t="s">
        <v>26</v>
      </c>
      <c r="J309" s="418">
        <f t="shared" si="4"/>
        <v>3</v>
      </c>
      <c r="K309" s="301"/>
      <c r="L309" s="301"/>
      <c r="M309" s="301"/>
      <c r="N309" s="317"/>
      <c r="O309" s="301"/>
    </row>
    <row r="310" spans="1:15" s="308" customFormat="1" ht="15" customHeight="1">
      <c r="A310" s="303">
        <v>105</v>
      </c>
      <c r="B310" s="299" t="s">
        <v>194</v>
      </c>
      <c r="C310" s="622" t="s">
        <v>333</v>
      </c>
      <c r="D310" s="622"/>
      <c r="E310" s="622"/>
      <c r="F310" s="622"/>
      <c r="G310" s="622"/>
      <c r="H310" s="300" t="s">
        <v>195</v>
      </c>
      <c r="I310" s="417" t="s">
        <v>7</v>
      </c>
      <c r="J310" s="418">
        <f t="shared" si="4"/>
        <v>105</v>
      </c>
      <c r="K310" s="301"/>
      <c r="L310" s="301"/>
      <c r="M310" s="301"/>
      <c r="N310" s="317"/>
      <c r="O310" s="301"/>
    </row>
    <row r="311" spans="1:15" s="308" customFormat="1" ht="15" customHeight="1">
      <c r="A311" s="298">
        <v>60</v>
      </c>
      <c r="B311" s="299" t="s">
        <v>194</v>
      </c>
      <c r="C311" s="622" t="s">
        <v>334</v>
      </c>
      <c r="D311" s="622"/>
      <c r="E311" s="622"/>
      <c r="F311" s="622"/>
      <c r="G311" s="622"/>
      <c r="H311" s="300" t="s">
        <v>195</v>
      </c>
      <c r="I311" s="417" t="s">
        <v>7</v>
      </c>
      <c r="J311" s="418">
        <f t="shared" si="4"/>
        <v>60</v>
      </c>
      <c r="K311" s="301"/>
      <c r="L311" s="301"/>
      <c r="M311" s="301"/>
      <c r="N311" s="317"/>
      <c r="O311" s="301"/>
    </row>
    <row r="312" spans="1:15" s="308" customFormat="1" ht="15" customHeight="1">
      <c r="A312" s="303">
        <v>12</v>
      </c>
      <c r="B312" s="299" t="s">
        <v>194</v>
      </c>
      <c r="C312" s="622" t="s">
        <v>335</v>
      </c>
      <c r="D312" s="622"/>
      <c r="E312" s="622"/>
      <c r="F312" s="622"/>
      <c r="G312" s="622"/>
      <c r="H312" s="300" t="s">
        <v>195</v>
      </c>
      <c r="I312" s="417" t="s">
        <v>299</v>
      </c>
      <c r="J312" s="418">
        <f t="shared" si="4"/>
        <v>12</v>
      </c>
      <c r="K312" s="301"/>
      <c r="L312" s="301"/>
      <c r="M312" s="301"/>
      <c r="N312" s="317"/>
      <c r="O312" s="301"/>
    </row>
    <row r="313" spans="1:15" s="308" customFormat="1" ht="15" customHeight="1">
      <c r="A313" s="298">
        <v>8</v>
      </c>
      <c r="B313" s="299" t="s">
        <v>194</v>
      </c>
      <c r="C313" s="622" t="s">
        <v>336</v>
      </c>
      <c r="D313" s="622"/>
      <c r="E313" s="622"/>
      <c r="F313" s="622"/>
      <c r="G313" s="622"/>
      <c r="H313" s="300" t="s">
        <v>195</v>
      </c>
      <c r="I313" s="417" t="s">
        <v>299</v>
      </c>
      <c r="J313" s="418">
        <f t="shared" si="4"/>
        <v>8</v>
      </c>
      <c r="K313" s="301"/>
      <c r="L313" s="301"/>
      <c r="M313" s="301"/>
      <c r="N313" s="317"/>
      <c r="O313" s="301"/>
    </row>
    <row r="314" spans="1:15" s="308" customFormat="1" ht="15" customHeight="1">
      <c r="A314" s="303">
        <v>6</v>
      </c>
      <c r="B314" s="299" t="s">
        <v>194</v>
      </c>
      <c r="C314" s="622" t="s">
        <v>337</v>
      </c>
      <c r="D314" s="622"/>
      <c r="E314" s="622"/>
      <c r="F314" s="622"/>
      <c r="G314" s="622"/>
      <c r="H314" s="300" t="s">
        <v>195</v>
      </c>
      <c r="I314" s="417" t="s">
        <v>299</v>
      </c>
      <c r="J314" s="418">
        <f t="shared" si="4"/>
        <v>6</v>
      </c>
      <c r="K314" s="301"/>
      <c r="L314" s="301"/>
      <c r="M314" s="301"/>
      <c r="N314" s="317"/>
      <c r="O314" s="301"/>
    </row>
    <row r="315" spans="1:15" s="308" customFormat="1" ht="15" customHeight="1">
      <c r="A315" s="298">
        <v>1</v>
      </c>
      <c r="B315" s="299" t="s">
        <v>194</v>
      </c>
      <c r="C315" s="622" t="s">
        <v>338</v>
      </c>
      <c r="D315" s="622"/>
      <c r="E315" s="622"/>
      <c r="F315" s="622"/>
      <c r="G315" s="622"/>
      <c r="H315" s="300" t="s">
        <v>195</v>
      </c>
      <c r="I315" s="417" t="s">
        <v>299</v>
      </c>
      <c r="J315" s="418">
        <f t="shared" si="4"/>
        <v>1</v>
      </c>
      <c r="K315" s="301"/>
      <c r="L315" s="301"/>
      <c r="M315" s="301"/>
      <c r="N315" s="317"/>
      <c r="O315" s="301"/>
    </row>
    <row r="316" spans="1:15" s="308" customFormat="1" ht="15" customHeight="1">
      <c r="A316" s="303">
        <v>6</v>
      </c>
      <c r="B316" s="299" t="s">
        <v>194</v>
      </c>
      <c r="C316" s="622" t="s">
        <v>339</v>
      </c>
      <c r="D316" s="622"/>
      <c r="E316" s="622"/>
      <c r="F316" s="622"/>
      <c r="G316" s="622"/>
      <c r="H316" s="300" t="s">
        <v>195</v>
      </c>
      <c r="I316" s="417" t="s">
        <v>299</v>
      </c>
      <c r="J316" s="418">
        <f t="shared" si="4"/>
        <v>6</v>
      </c>
      <c r="K316" s="301"/>
      <c r="L316" s="301"/>
      <c r="M316" s="301"/>
      <c r="N316" s="317"/>
      <c r="O316" s="301"/>
    </row>
    <row r="317" spans="1:15" s="308" customFormat="1" ht="15" customHeight="1">
      <c r="A317" s="303">
        <v>2</v>
      </c>
      <c r="B317" s="299" t="s">
        <v>194</v>
      </c>
      <c r="C317" s="622" t="s">
        <v>380</v>
      </c>
      <c r="D317" s="622"/>
      <c r="E317" s="622"/>
      <c r="F317" s="622"/>
      <c r="G317" s="622"/>
      <c r="H317" s="300" t="s">
        <v>195</v>
      </c>
      <c r="I317" s="417" t="s">
        <v>299</v>
      </c>
      <c r="J317" s="418">
        <f>A317</f>
        <v>2</v>
      </c>
      <c r="K317" s="301"/>
      <c r="L317" s="301"/>
      <c r="M317" s="301"/>
      <c r="N317" s="317"/>
      <c r="O317" s="301"/>
    </row>
    <row r="318" spans="1:15" s="308" customFormat="1" ht="15" customHeight="1">
      <c r="A318" s="303">
        <v>2</v>
      </c>
      <c r="B318" s="299" t="s">
        <v>194</v>
      </c>
      <c r="C318" s="622" t="s">
        <v>381</v>
      </c>
      <c r="D318" s="622"/>
      <c r="E318" s="622"/>
      <c r="F318" s="622"/>
      <c r="G318" s="622"/>
      <c r="H318" s="300" t="s">
        <v>195</v>
      </c>
      <c r="I318" s="417" t="s">
        <v>299</v>
      </c>
      <c r="J318" s="418">
        <f>A318</f>
        <v>2</v>
      </c>
      <c r="K318" s="301"/>
      <c r="L318" s="301"/>
      <c r="M318" s="301"/>
      <c r="N318" s="317"/>
      <c r="O318" s="301"/>
    </row>
    <row r="319" spans="1:15" s="308" customFormat="1" ht="15" customHeight="1">
      <c r="A319" s="298">
        <v>7</v>
      </c>
      <c r="B319" s="299" t="s">
        <v>194</v>
      </c>
      <c r="C319" s="623" t="s">
        <v>340</v>
      </c>
      <c r="D319" s="623"/>
      <c r="E319" s="623"/>
      <c r="F319" s="623"/>
      <c r="G319" s="623"/>
      <c r="H319" s="300" t="s">
        <v>195</v>
      </c>
      <c r="I319" s="417" t="s">
        <v>299</v>
      </c>
      <c r="J319" s="418">
        <f t="shared" si="4"/>
        <v>7</v>
      </c>
      <c r="K319" s="301"/>
      <c r="L319" s="301"/>
      <c r="M319" s="301"/>
      <c r="N319" s="317"/>
      <c r="O319" s="301"/>
    </row>
    <row r="320" spans="1:15" s="308" customFormat="1" ht="15" customHeight="1">
      <c r="A320" s="303">
        <v>4</v>
      </c>
      <c r="B320" s="299" t="s">
        <v>194</v>
      </c>
      <c r="C320" s="623" t="s">
        <v>341</v>
      </c>
      <c r="D320" s="623"/>
      <c r="E320" s="623"/>
      <c r="F320" s="623"/>
      <c r="G320" s="623"/>
      <c r="H320" s="300" t="s">
        <v>195</v>
      </c>
      <c r="I320" s="417" t="s">
        <v>299</v>
      </c>
      <c r="J320" s="418">
        <f>A320</f>
        <v>4</v>
      </c>
      <c r="K320" s="301"/>
      <c r="L320" s="301"/>
      <c r="M320" s="301"/>
      <c r="N320" s="317"/>
      <c r="O320" s="301"/>
    </row>
    <row r="321" spans="1:15" s="308" customFormat="1" ht="15" customHeight="1">
      <c r="A321" s="303">
        <v>9</v>
      </c>
      <c r="B321" s="299" t="s">
        <v>194</v>
      </c>
      <c r="C321" s="623" t="s">
        <v>342</v>
      </c>
      <c r="D321" s="623"/>
      <c r="E321" s="623"/>
      <c r="F321" s="623"/>
      <c r="G321" s="623"/>
      <c r="H321" s="300" t="s">
        <v>195</v>
      </c>
      <c r="I321" s="417" t="s">
        <v>299</v>
      </c>
      <c r="J321" s="418">
        <f t="shared" si="4"/>
        <v>9</v>
      </c>
      <c r="K321" s="301"/>
      <c r="L321" s="301"/>
      <c r="M321" s="301"/>
      <c r="N321" s="317"/>
      <c r="O321" s="301"/>
    </row>
    <row r="322" spans="1:15" s="308" customFormat="1" ht="15" customHeight="1">
      <c r="A322" s="298">
        <v>4</v>
      </c>
      <c r="B322" s="299" t="s">
        <v>194</v>
      </c>
      <c r="C322" s="623" t="s">
        <v>343</v>
      </c>
      <c r="D322" s="623"/>
      <c r="E322" s="623"/>
      <c r="F322" s="623"/>
      <c r="G322" s="623"/>
      <c r="H322" s="300" t="s">
        <v>195</v>
      </c>
      <c r="I322" s="417" t="s">
        <v>299</v>
      </c>
      <c r="J322" s="418">
        <f t="shared" si="4"/>
        <v>4</v>
      </c>
      <c r="K322" s="301"/>
      <c r="L322" s="301"/>
      <c r="M322" s="301"/>
      <c r="N322" s="317"/>
      <c r="O322" s="301"/>
    </row>
    <row r="323" spans="1:15" s="308" customFormat="1" ht="15" customHeight="1">
      <c r="A323" s="303">
        <v>4</v>
      </c>
      <c r="B323" s="299" t="s">
        <v>194</v>
      </c>
      <c r="C323" s="623" t="s">
        <v>344</v>
      </c>
      <c r="D323" s="623"/>
      <c r="E323" s="623"/>
      <c r="F323" s="623"/>
      <c r="G323" s="623"/>
      <c r="H323" s="300" t="s">
        <v>195</v>
      </c>
      <c r="I323" s="417" t="s">
        <v>299</v>
      </c>
      <c r="J323" s="418">
        <f t="shared" si="4"/>
        <v>4</v>
      </c>
      <c r="K323" s="301"/>
      <c r="L323" s="301"/>
      <c r="M323" s="301"/>
      <c r="N323" s="317"/>
      <c r="O323" s="301"/>
    </row>
    <row r="324" spans="1:15" s="308" customFormat="1" ht="15" customHeight="1">
      <c r="A324" s="298">
        <v>1</v>
      </c>
      <c r="B324" s="299" t="s">
        <v>194</v>
      </c>
      <c r="C324" s="622" t="s">
        <v>345</v>
      </c>
      <c r="D324" s="622"/>
      <c r="E324" s="622"/>
      <c r="F324" s="622"/>
      <c r="G324" s="622"/>
      <c r="H324" s="300" t="s">
        <v>195</v>
      </c>
      <c r="I324" s="417" t="s">
        <v>299</v>
      </c>
      <c r="J324" s="418">
        <f t="shared" si="4"/>
        <v>1</v>
      </c>
      <c r="K324" s="301"/>
      <c r="L324" s="301"/>
      <c r="M324" s="301"/>
      <c r="N324" s="317"/>
      <c r="O324" s="301"/>
    </row>
    <row r="325" spans="1:15" s="308" customFormat="1" ht="15" customHeight="1">
      <c r="A325" s="303">
        <v>2</v>
      </c>
      <c r="B325" s="299" t="s">
        <v>194</v>
      </c>
      <c r="C325" s="622" t="s">
        <v>346</v>
      </c>
      <c r="D325" s="622"/>
      <c r="E325" s="622"/>
      <c r="F325" s="622"/>
      <c r="G325" s="622"/>
      <c r="H325" s="300" t="s">
        <v>195</v>
      </c>
      <c r="I325" s="417" t="s">
        <v>299</v>
      </c>
      <c r="J325" s="418">
        <f t="shared" si="4"/>
        <v>2</v>
      </c>
      <c r="K325" s="301"/>
      <c r="L325" s="301"/>
      <c r="M325" s="301"/>
      <c r="N325" s="317"/>
      <c r="O325" s="301"/>
    </row>
    <row r="326" spans="1:15" s="308" customFormat="1" ht="15" customHeight="1">
      <c r="A326" s="298">
        <v>2</v>
      </c>
      <c r="B326" s="299" t="s">
        <v>194</v>
      </c>
      <c r="C326" s="622" t="s">
        <v>347</v>
      </c>
      <c r="D326" s="622"/>
      <c r="E326" s="622"/>
      <c r="F326" s="622"/>
      <c r="G326" s="622"/>
      <c r="H326" s="300" t="s">
        <v>195</v>
      </c>
      <c r="I326" s="417" t="s">
        <v>299</v>
      </c>
      <c r="J326" s="418">
        <f t="shared" si="4"/>
        <v>2</v>
      </c>
      <c r="K326" s="301"/>
      <c r="L326" s="301"/>
      <c r="M326" s="301"/>
      <c r="N326" s="317"/>
      <c r="O326" s="301"/>
    </row>
    <row r="327" spans="1:15" s="308" customFormat="1" ht="15" customHeight="1">
      <c r="A327" s="298">
        <v>1</v>
      </c>
      <c r="B327" s="299" t="s">
        <v>194</v>
      </c>
      <c r="C327" s="622" t="s">
        <v>348</v>
      </c>
      <c r="D327" s="622"/>
      <c r="E327" s="622"/>
      <c r="F327" s="622"/>
      <c r="G327" s="622"/>
      <c r="H327" s="300" t="s">
        <v>195</v>
      </c>
      <c r="I327" s="417" t="s">
        <v>299</v>
      </c>
      <c r="J327" s="418">
        <f>A327</f>
        <v>1</v>
      </c>
      <c r="K327" s="301"/>
      <c r="L327" s="301"/>
      <c r="M327" s="301"/>
      <c r="N327" s="317"/>
      <c r="O327" s="301"/>
    </row>
    <row r="328" spans="1:15" s="308" customFormat="1" ht="15" customHeight="1">
      <c r="A328" s="298">
        <v>1</v>
      </c>
      <c r="B328" s="299" t="s">
        <v>194</v>
      </c>
      <c r="C328" s="622" t="s">
        <v>447</v>
      </c>
      <c r="D328" s="622"/>
      <c r="E328" s="622"/>
      <c r="F328" s="622"/>
      <c r="G328" s="622"/>
      <c r="H328" s="300" t="s">
        <v>195</v>
      </c>
      <c r="I328" s="417" t="s">
        <v>299</v>
      </c>
      <c r="J328" s="418">
        <f t="shared" si="4"/>
        <v>1</v>
      </c>
      <c r="K328" s="301"/>
      <c r="L328" s="301"/>
      <c r="M328" s="301"/>
      <c r="N328" s="317"/>
      <c r="O328" s="301"/>
    </row>
    <row r="329" spans="1:15" s="308" customFormat="1" ht="15" customHeight="1">
      <c r="A329" s="298">
        <v>1</v>
      </c>
      <c r="B329" s="536" t="s">
        <v>194</v>
      </c>
      <c r="C329" s="622" t="s">
        <v>448</v>
      </c>
      <c r="D329" s="622"/>
      <c r="E329" s="622"/>
      <c r="F329" s="622"/>
      <c r="G329" s="622"/>
      <c r="H329" s="535" t="s">
        <v>195</v>
      </c>
      <c r="I329" s="417" t="s">
        <v>299</v>
      </c>
      <c r="J329" s="418">
        <f>A329</f>
        <v>1</v>
      </c>
      <c r="K329" s="301"/>
      <c r="L329" s="301"/>
      <c r="M329" s="301"/>
      <c r="N329" s="317"/>
      <c r="O329" s="301"/>
    </row>
    <row r="330" spans="1:15" s="308" customFormat="1" ht="15" customHeight="1">
      <c r="A330" s="413">
        <v>1</v>
      </c>
      <c r="B330" s="304" t="s">
        <v>194</v>
      </c>
      <c r="C330" s="625" t="s">
        <v>446</v>
      </c>
      <c r="D330" s="625"/>
      <c r="E330" s="625"/>
      <c r="F330" s="625"/>
      <c r="G330" s="625"/>
      <c r="H330" s="305" t="s">
        <v>195</v>
      </c>
      <c r="I330" s="419" t="s">
        <v>299</v>
      </c>
      <c r="J330" s="362">
        <f t="shared" si="4"/>
        <v>1</v>
      </c>
      <c r="K330" s="301"/>
      <c r="L330" s="301"/>
      <c r="M330" s="301"/>
      <c r="N330" s="317"/>
      <c r="O330" s="301"/>
    </row>
    <row r="331" spans="1:15" s="308" customFormat="1" ht="15" customHeight="1">
      <c r="A331" s="420"/>
      <c r="B331" s="330"/>
      <c r="C331" s="626"/>
      <c r="D331" s="626"/>
      <c r="E331" s="626"/>
      <c r="F331" s="626"/>
      <c r="G331" s="626"/>
      <c r="H331" s="344"/>
      <c r="I331" s="330"/>
      <c r="J331" s="330"/>
      <c r="K331" s="330"/>
      <c r="L331" s="330"/>
      <c r="M331" s="330"/>
      <c r="N331" s="334"/>
      <c r="O331" s="301"/>
    </row>
    <row r="332" spans="1:15" s="308" customFormat="1" ht="15" customHeight="1">
      <c r="A332" s="348"/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296"/>
      <c r="O332" s="301"/>
    </row>
    <row r="333" spans="1:15" s="483" customFormat="1" ht="15" customHeight="1">
      <c r="A333" s="511">
        <f>PLAN!A170</f>
        <v>12</v>
      </c>
      <c r="B333" s="512" t="str">
        <f>PLAN!C170</f>
        <v>INSTALAÇÕES DE COMBATE A INCÊNDIO</v>
      </c>
      <c r="C333" s="512"/>
      <c r="D333" s="513"/>
      <c r="E333" s="513"/>
      <c r="F333" s="513"/>
      <c r="G333" s="513"/>
      <c r="H333" s="513"/>
      <c r="I333" s="513"/>
      <c r="J333" s="513"/>
      <c r="K333" s="513"/>
      <c r="L333" s="513"/>
      <c r="M333" s="513"/>
      <c r="N333" s="513"/>
      <c r="O333" s="355"/>
    </row>
    <row r="334" spans="1:15" s="483" customFormat="1" ht="15" customHeight="1">
      <c r="A334" s="514" t="s">
        <v>349</v>
      </c>
      <c r="B334" s="515"/>
      <c r="C334" s="515"/>
      <c r="D334" s="516"/>
      <c r="E334" s="517"/>
      <c r="F334" s="518"/>
      <c r="G334" s="518"/>
      <c r="H334" s="519"/>
      <c r="I334" s="520"/>
      <c r="J334" s="520"/>
      <c r="K334" s="520"/>
      <c r="L334" s="520"/>
      <c r="M334" s="520"/>
      <c r="N334" s="521"/>
      <c r="O334" s="355"/>
    </row>
    <row r="335" spans="1:15" s="483" customFormat="1" ht="15" customHeight="1">
      <c r="A335" s="522" t="s">
        <v>191</v>
      </c>
      <c r="B335" s="505"/>
      <c r="C335" s="610" t="s">
        <v>192</v>
      </c>
      <c r="D335" s="610"/>
      <c r="E335" s="610"/>
      <c r="F335" s="523"/>
      <c r="G335" s="358" t="s">
        <v>423</v>
      </c>
      <c r="H335" s="524"/>
      <c r="I335" s="355"/>
      <c r="J335" s="355"/>
      <c r="K335" s="355"/>
      <c r="L335" s="355"/>
      <c r="M335" s="355"/>
      <c r="N335" s="482"/>
      <c r="O335" s="355"/>
    </row>
    <row r="336" spans="1:15" s="483" customFormat="1" ht="15" customHeight="1">
      <c r="A336" s="525">
        <v>3</v>
      </c>
      <c r="B336" s="299" t="s">
        <v>194</v>
      </c>
      <c r="C336" s="628" t="s">
        <v>419</v>
      </c>
      <c r="D336" s="628"/>
      <c r="E336" s="628"/>
      <c r="F336" s="506" t="s">
        <v>195</v>
      </c>
      <c r="G336" s="425">
        <f>A336</f>
        <v>3</v>
      </c>
      <c r="H336" s="524"/>
      <c r="I336" s="355"/>
      <c r="J336" s="355"/>
      <c r="K336" s="355"/>
      <c r="L336" s="355"/>
      <c r="M336" s="355"/>
      <c r="N336" s="482"/>
      <c r="O336" s="355"/>
    </row>
    <row r="337" spans="1:15" s="483" customFormat="1" ht="15" customHeight="1">
      <c r="A337" s="480">
        <v>4</v>
      </c>
      <c r="B337" s="299" t="s">
        <v>194</v>
      </c>
      <c r="C337" s="628" t="s">
        <v>420</v>
      </c>
      <c r="D337" s="628"/>
      <c r="E337" s="628"/>
      <c r="F337" s="506" t="s">
        <v>195</v>
      </c>
      <c r="G337" s="425">
        <f>A337</f>
        <v>4</v>
      </c>
      <c r="H337" s="524"/>
      <c r="I337" s="355"/>
      <c r="J337" s="355"/>
      <c r="K337" s="355"/>
      <c r="L337" s="355"/>
      <c r="M337" s="355"/>
      <c r="N337" s="482"/>
      <c r="O337" s="355"/>
    </row>
    <row r="338" spans="1:15" s="483" customFormat="1" ht="15" customHeight="1">
      <c r="A338" s="357">
        <v>3</v>
      </c>
      <c r="B338" s="504" t="s">
        <v>194</v>
      </c>
      <c r="C338" s="610" t="s">
        <v>421</v>
      </c>
      <c r="D338" s="610"/>
      <c r="E338" s="610"/>
      <c r="F338" s="523" t="s">
        <v>195</v>
      </c>
      <c r="G338" s="526">
        <f>A338</f>
        <v>3</v>
      </c>
      <c r="H338" s="524"/>
      <c r="I338" s="355"/>
      <c r="J338" s="355"/>
      <c r="K338" s="355"/>
      <c r="L338" s="355"/>
      <c r="M338" s="355"/>
      <c r="N338" s="482"/>
      <c r="O338" s="355"/>
    </row>
    <row r="339" spans="1:15" s="483" customFormat="1" ht="15" customHeight="1">
      <c r="A339" s="527"/>
      <c r="B339" s="528"/>
      <c r="C339" s="630"/>
      <c r="D339" s="630"/>
      <c r="E339" s="630"/>
      <c r="F339" s="529"/>
      <c r="G339" s="529"/>
      <c r="H339" s="530"/>
      <c r="I339" s="531"/>
      <c r="J339" s="531"/>
      <c r="K339" s="531"/>
      <c r="L339" s="531"/>
      <c r="M339" s="531"/>
      <c r="N339" s="532"/>
      <c r="O339" s="355"/>
    </row>
    <row r="340" spans="1:15" s="308" customFormat="1" ht="15" customHeight="1">
      <c r="A340" s="324"/>
      <c r="B340" s="324"/>
      <c r="C340" s="324"/>
      <c r="D340" s="342"/>
      <c r="E340" s="325"/>
      <c r="F340" s="300"/>
      <c r="G340" s="300"/>
      <c r="H340" s="340"/>
      <c r="I340" s="301"/>
      <c r="J340" s="301"/>
      <c r="K340" s="301"/>
      <c r="L340" s="301"/>
      <c r="M340" s="301"/>
      <c r="N340" s="301"/>
      <c r="O340" s="301"/>
    </row>
    <row r="341" spans="1:15" s="308" customFormat="1" ht="15" customHeight="1">
      <c r="A341" s="435">
        <f>PLAN!A176</f>
        <v>13</v>
      </c>
      <c r="B341" s="335" t="str">
        <f>PLAN!C176</f>
        <v>EQUIPAMENTOS ESPORTIVOS</v>
      </c>
      <c r="C341" s="335"/>
      <c r="D341" s="336"/>
      <c r="E341" s="336"/>
      <c r="F341" s="336"/>
      <c r="G341" s="336"/>
      <c r="H341" s="336"/>
      <c r="I341" s="336"/>
      <c r="J341" s="336"/>
      <c r="K341" s="336"/>
      <c r="L341" s="336"/>
      <c r="M341" s="336"/>
      <c r="N341" s="336"/>
      <c r="O341" s="301"/>
    </row>
    <row r="342" spans="1:15" s="308" customFormat="1" ht="15" customHeight="1">
      <c r="A342" s="421" t="s">
        <v>350</v>
      </c>
      <c r="B342" s="345"/>
      <c r="C342" s="345"/>
      <c r="D342" s="422"/>
      <c r="E342" s="312"/>
      <c r="F342" s="423"/>
      <c r="G342" s="423"/>
      <c r="H342" s="424"/>
      <c r="I342" s="296"/>
      <c r="J342" s="296"/>
      <c r="K342" s="296"/>
      <c r="L342" s="296"/>
      <c r="M342" s="296"/>
      <c r="N342" s="314"/>
      <c r="O342" s="301"/>
    </row>
    <row r="343" spans="1:15" s="308" customFormat="1" ht="15" customHeight="1">
      <c r="A343" s="413" t="s">
        <v>191</v>
      </c>
      <c r="B343" s="414"/>
      <c r="C343" s="621" t="s">
        <v>192</v>
      </c>
      <c r="D343" s="621"/>
      <c r="E343" s="621"/>
      <c r="F343" s="305"/>
      <c r="G343" s="391" t="s">
        <v>272</v>
      </c>
      <c r="H343" s="340"/>
      <c r="I343" s="301"/>
      <c r="J343" s="301"/>
      <c r="K343" s="301"/>
      <c r="L343" s="301"/>
      <c r="M343" s="301"/>
      <c r="N343" s="317"/>
      <c r="O343" s="301"/>
    </row>
    <row r="344" spans="1:15" s="308" customFormat="1" ht="15" customHeight="1">
      <c r="A344" s="298">
        <v>1</v>
      </c>
      <c r="B344" s="299" t="s">
        <v>194</v>
      </c>
      <c r="C344" s="627" t="s">
        <v>351</v>
      </c>
      <c r="D344" s="627"/>
      <c r="E344" s="627"/>
      <c r="F344" s="300" t="s">
        <v>195</v>
      </c>
      <c r="G344" s="425">
        <f aca="true" t="shared" si="5" ref="G344:G349">A344</f>
        <v>1</v>
      </c>
      <c r="H344" s="340"/>
      <c r="I344" s="301"/>
      <c r="J344" s="301"/>
      <c r="K344" s="301"/>
      <c r="L344" s="301"/>
      <c r="M344" s="301"/>
      <c r="N344" s="317"/>
      <c r="O344" s="301"/>
    </row>
    <row r="345" spans="1:15" s="308" customFormat="1" ht="15" customHeight="1">
      <c r="A345" s="303">
        <v>2</v>
      </c>
      <c r="B345" s="299" t="s">
        <v>194</v>
      </c>
      <c r="C345" s="627" t="s">
        <v>352</v>
      </c>
      <c r="D345" s="627"/>
      <c r="E345" s="627"/>
      <c r="F345" s="300" t="s">
        <v>195</v>
      </c>
      <c r="G345" s="425">
        <f t="shared" si="5"/>
        <v>2</v>
      </c>
      <c r="H345" s="340"/>
      <c r="I345" s="301"/>
      <c r="J345" s="301"/>
      <c r="K345" s="301"/>
      <c r="L345" s="301"/>
      <c r="M345" s="301"/>
      <c r="N345" s="317"/>
      <c r="O345" s="301"/>
    </row>
    <row r="346" spans="1:15" s="308" customFormat="1" ht="15" customHeight="1">
      <c r="A346" s="342">
        <v>2</v>
      </c>
      <c r="B346" s="299" t="s">
        <v>194</v>
      </c>
      <c r="C346" s="627" t="s">
        <v>353</v>
      </c>
      <c r="D346" s="627"/>
      <c r="E346" s="627"/>
      <c r="F346" s="300" t="s">
        <v>195</v>
      </c>
      <c r="G346" s="425">
        <f t="shared" si="5"/>
        <v>2</v>
      </c>
      <c r="H346" s="340"/>
      <c r="I346" s="301"/>
      <c r="J346" s="301"/>
      <c r="K346" s="301"/>
      <c r="L346" s="301"/>
      <c r="M346" s="301"/>
      <c r="N346" s="317"/>
      <c r="O346" s="301"/>
    </row>
    <row r="347" spans="1:15" s="308" customFormat="1" ht="15" customHeight="1">
      <c r="A347" s="342">
        <v>2</v>
      </c>
      <c r="B347" s="299" t="s">
        <v>194</v>
      </c>
      <c r="C347" s="627" t="s">
        <v>354</v>
      </c>
      <c r="D347" s="627"/>
      <c r="E347" s="627"/>
      <c r="F347" s="300" t="s">
        <v>195</v>
      </c>
      <c r="G347" s="425">
        <f t="shared" si="5"/>
        <v>2</v>
      </c>
      <c r="H347" s="340"/>
      <c r="I347" s="301"/>
      <c r="J347" s="301"/>
      <c r="K347" s="301"/>
      <c r="L347" s="301"/>
      <c r="M347" s="301"/>
      <c r="N347" s="317"/>
      <c r="O347" s="301"/>
    </row>
    <row r="348" spans="1:15" s="308" customFormat="1" ht="15" customHeight="1">
      <c r="A348" s="342">
        <v>2</v>
      </c>
      <c r="B348" s="299" t="s">
        <v>194</v>
      </c>
      <c r="C348" s="627" t="s">
        <v>355</v>
      </c>
      <c r="D348" s="627"/>
      <c r="E348" s="627"/>
      <c r="F348" s="300" t="s">
        <v>195</v>
      </c>
      <c r="G348" s="425">
        <f t="shared" si="5"/>
        <v>2</v>
      </c>
      <c r="H348" s="340"/>
      <c r="I348" s="301"/>
      <c r="J348" s="301"/>
      <c r="K348" s="301"/>
      <c r="L348" s="301"/>
      <c r="M348" s="301"/>
      <c r="N348" s="317"/>
      <c r="O348" s="301"/>
    </row>
    <row r="349" spans="1:15" s="308" customFormat="1" ht="15" customHeight="1">
      <c r="A349" s="342">
        <v>2</v>
      </c>
      <c r="B349" s="299" t="s">
        <v>194</v>
      </c>
      <c r="C349" s="627" t="s">
        <v>356</v>
      </c>
      <c r="D349" s="627"/>
      <c r="E349" s="627"/>
      <c r="F349" s="300" t="s">
        <v>195</v>
      </c>
      <c r="G349" s="425">
        <f t="shared" si="5"/>
        <v>2</v>
      </c>
      <c r="H349" s="340"/>
      <c r="I349" s="301"/>
      <c r="J349" s="301"/>
      <c r="K349" s="301"/>
      <c r="L349" s="301"/>
      <c r="M349" s="301"/>
      <c r="N349" s="317"/>
      <c r="O349" s="301"/>
    </row>
    <row r="350" spans="1:15" s="308" customFormat="1" ht="15" customHeight="1">
      <c r="A350" s="426"/>
      <c r="B350" s="398"/>
      <c r="C350" s="629"/>
      <c r="D350" s="629"/>
      <c r="E350" s="629"/>
      <c r="F350" s="344"/>
      <c r="G350" s="344"/>
      <c r="H350" s="343"/>
      <c r="I350" s="330"/>
      <c r="J350" s="330"/>
      <c r="K350" s="330"/>
      <c r="L350" s="330"/>
      <c r="M350" s="330"/>
      <c r="N350" s="334"/>
      <c r="O350" s="301"/>
    </row>
    <row r="351" spans="1:15" s="308" customFormat="1" ht="15" customHeight="1">
      <c r="A351" s="324"/>
      <c r="B351" s="324"/>
      <c r="C351" s="324"/>
      <c r="D351" s="342"/>
      <c r="E351" s="325"/>
      <c r="F351" s="300"/>
      <c r="G351" s="300"/>
      <c r="H351" s="340"/>
      <c r="I351" s="301"/>
      <c r="J351" s="301"/>
      <c r="K351" s="301"/>
      <c r="L351" s="301"/>
      <c r="M351" s="301"/>
      <c r="N351" s="301"/>
      <c r="O351" s="301"/>
    </row>
    <row r="352" spans="1:15" s="308" customFormat="1" ht="15" customHeight="1">
      <c r="A352" s="435">
        <f>PLAN!A185</f>
        <v>14</v>
      </c>
      <c r="B352" s="335" t="str">
        <f>PLAN!C185</f>
        <v>PINTURAS</v>
      </c>
      <c r="C352" s="335"/>
      <c r="D352" s="336"/>
      <c r="E352" s="336"/>
      <c r="F352" s="336"/>
      <c r="G352" s="336"/>
      <c r="H352" s="336"/>
      <c r="I352" s="336"/>
      <c r="J352" s="336"/>
      <c r="K352" s="336"/>
      <c r="L352" s="336"/>
      <c r="M352" s="336"/>
      <c r="N352" s="336"/>
      <c r="O352" s="301"/>
    </row>
    <row r="353" spans="1:15" s="308" customFormat="1" ht="15" customHeight="1">
      <c r="A353" s="309" t="s">
        <v>357</v>
      </c>
      <c r="B353" s="310"/>
      <c r="C353" s="310"/>
      <c r="D353" s="310"/>
      <c r="E353" s="310"/>
      <c r="F353" s="296"/>
      <c r="G353" s="296"/>
      <c r="H353" s="296"/>
      <c r="I353" s="296"/>
      <c r="J353" s="296"/>
      <c r="K353" s="296"/>
      <c r="L353" s="296"/>
      <c r="M353" s="296"/>
      <c r="N353" s="314"/>
      <c r="O353" s="301"/>
    </row>
    <row r="354" spans="1:15" s="308" customFormat="1" ht="15" customHeight="1">
      <c r="A354" s="298" t="s">
        <v>191</v>
      </c>
      <c r="B354" s="287"/>
      <c r="C354" s="287" t="s">
        <v>358</v>
      </c>
      <c r="D354" s="287"/>
      <c r="E354" s="287" t="s">
        <v>193</v>
      </c>
      <c r="F354" s="301"/>
      <c r="G354" s="301"/>
      <c r="H354" s="301"/>
      <c r="I354" s="301"/>
      <c r="J354" s="301"/>
      <c r="K354" s="301"/>
      <c r="L354" s="301"/>
      <c r="M354" s="301"/>
      <c r="N354" s="317"/>
      <c r="O354" s="301"/>
    </row>
    <row r="355" spans="1:15" s="308" customFormat="1" ht="15" customHeight="1">
      <c r="A355" s="298">
        <v>1</v>
      </c>
      <c r="B355" s="318" t="s">
        <v>199</v>
      </c>
      <c r="C355" s="319">
        <f>E162</f>
        <v>942.64</v>
      </c>
      <c r="D355" s="287" t="s">
        <v>195</v>
      </c>
      <c r="E355" s="319">
        <f>A355*C355</f>
        <v>942.64</v>
      </c>
      <c r="F355" s="381" t="s">
        <v>359</v>
      </c>
      <c r="G355" s="301"/>
      <c r="H355" s="301"/>
      <c r="I355" s="301"/>
      <c r="J355" s="301"/>
      <c r="K355" s="301"/>
      <c r="L355" s="301"/>
      <c r="M355" s="301"/>
      <c r="N355" s="317"/>
      <c r="O355" s="301"/>
    </row>
    <row r="356" spans="1:15" s="308" customFormat="1" ht="15" customHeight="1">
      <c r="A356" s="298"/>
      <c r="B356" s="318"/>
      <c r="C356" s="319"/>
      <c r="D356" s="287" t="s">
        <v>360</v>
      </c>
      <c r="E356" s="319">
        <f>G172</f>
        <v>179.45199999999997</v>
      </c>
      <c r="F356" s="381" t="s">
        <v>361</v>
      </c>
      <c r="G356" s="301"/>
      <c r="H356" s="301"/>
      <c r="I356" s="301"/>
      <c r="J356" s="301"/>
      <c r="K356" s="301"/>
      <c r="L356" s="301"/>
      <c r="M356" s="301"/>
      <c r="N356" s="317"/>
      <c r="O356" s="301"/>
    </row>
    <row r="357" spans="1:15" s="308" customFormat="1" ht="15" customHeight="1">
      <c r="A357" s="599" t="s">
        <v>200</v>
      </c>
      <c r="B357" s="600"/>
      <c r="C357" s="600"/>
      <c r="D357" s="338" t="s">
        <v>195</v>
      </c>
      <c r="E357" s="322">
        <f>E355-E356</f>
        <v>763.188</v>
      </c>
      <c r="F357" s="301"/>
      <c r="G357" s="301"/>
      <c r="H357" s="301"/>
      <c r="I357" s="301"/>
      <c r="J357" s="301"/>
      <c r="K357" s="301"/>
      <c r="L357" s="301"/>
      <c r="M357" s="301"/>
      <c r="N357" s="317"/>
      <c r="O357" s="301"/>
    </row>
    <row r="358" spans="1:15" s="308" customFormat="1" ht="15" customHeight="1">
      <c r="A358" s="323"/>
      <c r="B358" s="324"/>
      <c r="C358" s="324"/>
      <c r="D358" s="342"/>
      <c r="E358" s="325"/>
      <c r="F358" s="300"/>
      <c r="G358" s="300"/>
      <c r="H358" s="340"/>
      <c r="I358" s="301"/>
      <c r="J358" s="301"/>
      <c r="K358" s="301"/>
      <c r="L358" s="301"/>
      <c r="M358" s="301"/>
      <c r="N358" s="317"/>
      <c r="O358" s="301"/>
    </row>
    <row r="359" spans="1:15" s="308" customFormat="1" ht="15" customHeight="1">
      <c r="A359" s="326" t="s">
        <v>362</v>
      </c>
      <c r="B359" s="327"/>
      <c r="C359" s="327"/>
      <c r="D359" s="327"/>
      <c r="E359" s="327"/>
      <c r="F359" s="300"/>
      <c r="G359" s="300"/>
      <c r="H359" s="340"/>
      <c r="I359" s="301"/>
      <c r="J359" s="301"/>
      <c r="K359" s="301"/>
      <c r="L359" s="301"/>
      <c r="M359" s="301"/>
      <c r="N359" s="317"/>
      <c r="O359" s="301"/>
    </row>
    <row r="360" spans="1:15" s="308" customFormat="1" ht="15" customHeight="1">
      <c r="A360" s="298" t="s">
        <v>191</v>
      </c>
      <c r="B360" s="287"/>
      <c r="C360" s="287" t="s">
        <v>197</v>
      </c>
      <c r="D360" s="287"/>
      <c r="E360" s="287" t="s">
        <v>209</v>
      </c>
      <c r="F360" s="300"/>
      <c r="G360" s="300"/>
      <c r="H360" s="340"/>
      <c r="I360" s="301"/>
      <c r="J360" s="301"/>
      <c r="K360" s="301"/>
      <c r="L360" s="301"/>
      <c r="M360" s="301"/>
      <c r="N360" s="317"/>
      <c r="O360" s="301"/>
    </row>
    <row r="361" spans="1:15" s="308" customFormat="1" ht="15" customHeight="1">
      <c r="A361" s="298">
        <v>2</v>
      </c>
      <c r="B361" s="318" t="s">
        <v>199</v>
      </c>
      <c r="C361" s="341">
        <v>25.7</v>
      </c>
      <c r="D361" s="287" t="s">
        <v>195</v>
      </c>
      <c r="E361" s="341">
        <f aca="true" t="shared" si="6" ref="E361:E371">A361*C361</f>
        <v>51.4</v>
      </c>
      <c r="F361" s="300"/>
      <c r="G361" s="300"/>
      <c r="H361" s="340"/>
      <c r="I361" s="301"/>
      <c r="J361" s="301"/>
      <c r="K361" s="301"/>
      <c r="L361" s="301"/>
      <c r="M361" s="301"/>
      <c r="N361" s="317"/>
      <c r="O361" s="301"/>
    </row>
    <row r="362" spans="1:15" s="308" customFormat="1" ht="15" customHeight="1">
      <c r="A362" s="298">
        <v>2</v>
      </c>
      <c r="B362" s="318" t="s">
        <v>199</v>
      </c>
      <c r="C362" s="341">
        <v>15.64</v>
      </c>
      <c r="D362" s="287" t="s">
        <v>195</v>
      </c>
      <c r="E362" s="341">
        <f t="shared" si="6"/>
        <v>31.28</v>
      </c>
      <c r="F362" s="300"/>
      <c r="G362" s="300"/>
      <c r="H362" s="340"/>
      <c r="I362" s="301"/>
      <c r="J362" s="301"/>
      <c r="K362" s="301"/>
      <c r="L362" s="301"/>
      <c r="M362" s="301"/>
      <c r="N362" s="317"/>
      <c r="O362" s="301"/>
    </row>
    <row r="363" spans="1:15" s="308" customFormat="1" ht="15" customHeight="1">
      <c r="A363" s="298">
        <v>3</v>
      </c>
      <c r="B363" s="318" t="s">
        <v>199</v>
      </c>
      <c r="C363" s="341">
        <v>15</v>
      </c>
      <c r="D363" s="287" t="s">
        <v>195</v>
      </c>
      <c r="E363" s="341">
        <f>A363*C363</f>
        <v>45</v>
      </c>
      <c r="F363" s="300"/>
      <c r="G363" s="300"/>
      <c r="H363" s="340"/>
      <c r="I363" s="301"/>
      <c r="J363" s="301"/>
      <c r="K363" s="301"/>
      <c r="L363" s="301"/>
      <c r="M363" s="301"/>
      <c r="N363" s="317"/>
      <c r="O363" s="301"/>
    </row>
    <row r="364" spans="1:15" s="308" customFormat="1" ht="15" customHeight="1">
      <c r="A364" s="298">
        <v>4</v>
      </c>
      <c r="B364" s="318" t="s">
        <v>199</v>
      </c>
      <c r="C364" s="341">
        <v>9</v>
      </c>
      <c r="D364" s="287" t="s">
        <v>195</v>
      </c>
      <c r="E364" s="341">
        <f>A364*C364</f>
        <v>36</v>
      </c>
      <c r="F364" s="300"/>
      <c r="G364" s="300"/>
      <c r="H364" s="340"/>
      <c r="I364" s="301"/>
      <c r="J364" s="301"/>
      <c r="K364" s="301"/>
      <c r="L364" s="301"/>
      <c r="M364" s="301"/>
      <c r="N364" s="317"/>
      <c r="O364" s="301"/>
    </row>
    <row r="365" spans="1:15" s="308" customFormat="1" ht="15" customHeight="1">
      <c r="A365" s="298">
        <v>4</v>
      </c>
      <c r="B365" s="318" t="s">
        <v>199</v>
      </c>
      <c r="C365" s="341">
        <v>1.58</v>
      </c>
      <c r="D365" s="287" t="s">
        <v>195</v>
      </c>
      <c r="E365" s="341">
        <f>A365*C365</f>
        <v>6.32</v>
      </c>
      <c r="F365" s="300"/>
      <c r="G365" s="300"/>
      <c r="H365" s="340"/>
      <c r="I365" s="301"/>
      <c r="J365" s="301"/>
      <c r="K365" s="301"/>
      <c r="L365" s="301"/>
      <c r="M365" s="301"/>
      <c r="N365" s="317"/>
      <c r="O365" s="301"/>
    </row>
    <row r="366" spans="1:15" s="308" customFormat="1" ht="15" customHeight="1">
      <c r="A366" s="298">
        <v>2</v>
      </c>
      <c r="B366" s="318" t="s">
        <v>199</v>
      </c>
      <c r="C366" s="341">
        <v>19.63</v>
      </c>
      <c r="D366" s="287" t="s">
        <v>195</v>
      </c>
      <c r="E366" s="341">
        <f>A366*C366</f>
        <v>39.26</v>
      </c>
      <c r="F366" s="300"/>
      <c r="G366" s="300"/>
      <c r="H366" s="340"/>
      <c r="I366" s="301"/>
      <c r="J366" s="301"/>
      <c r="K366" s="301"/>
      <c r="L366" s="301"/>
      <c r="M366" s="301"/>
      <c r="N366" s="317"/>
      <c r="O366" s="301"/>
    </row>
    <row r="367" spans="1:15" s="308" customFormat="1" ht="15" customHeight="1">
      <c r="A367" s="298">
        <v>4</v>
      </c>
      <c r="B367" s="318" t="s">
        <v>199</v>
      </c>
      <c r="C367" s="341">
        <v>5.9</v>
      </c>
      <c r="D367" s="287" t="s">
        <v>195</v>
      </c>
      <c r="E367" s="341">
        <f>A367*C367</f>
        <v>23.6</v>
      </c>
      <c r="F367" s="300"/>
      <c r="G367" s="300"/>
      <c r="H367" s="340"/>
      <c r="I367" s="301"/>
      <c r="J367" s="301"/>
      <c r="K367" s="301"/>
      <c r="L367" s="301"/>
      <c r="M367" s="301"/>
      <c r="N367" s="317"/>
      <c r="O367" s="301"/>
    </row>
    <row r="368" spans="1:15" s="308" customFormat="1" ht="15" customHeight="1">
      <c r="A368" s="298">
        <v>2</v>
      </c>
      <c r="B368" s="318" t="s">
        <v>199</v>
      </c>
      <c r="C368" s="341">
        <v>3.6</v>
      </c>
      <c r="D368" s="287" t="s">
        <v>195</v>
      </c>
      <c r="E368" s="341">
        <f t="shared" si="6"/>
        <v>7.2</v>
      </c>
      <c r="F368" s="300"/>
      <c r="G368" s="300"/>
      <c r="H368" s="340"/>
      <c r="I368" s="301"/>
      <c r="J368" s="301"/>
      <c r="K368" s="301"/>
      <c r="L368" s="301"/>
      <c r="M368" s="301"/>
      <c r="N368" s="317"/>
      <c r="O368" s="301"/>
    </row>
    <row r="369" spans="1:15" s="308" customFormat="1" ht="15" customHeight="1">
      <c r="A369" s="298">
        <v>2</v>
      </c>
      <c r="B369" s="318" t="s">
        <v>199</v>
      </c>
      <c r="C369" s="341">
        <v>5.65</v>
      </c>
      <c r="D369" s="287" t="s">
        <v>195</v>
      </c>
      <c r="E369" s="341">
        <f t="shared" si="6"/>
        <v>11.3</v>
      </c>
      <c r="F369" s="300"/>
      <c r="G369" s="300"/>
      <c r="H369" s="340"/>
      <c r="I369" s="301"/>
      <c r="J369" s="301"/>
      <c r="K369" s="301"/>
      <c r="L369" s="301"/>
      <c r="M369" s="301"/>
      <c r="N369" s="317"/>
      <c r="O369" s="301"/>
    </row>
    <row r="370" spans="1:15" s="308" customFormat="1" ht="15" customHeight="1">
      <c r="A370" s="298">
        <v>1</v>
      </c>
      <c r="B370" s="318" t="s">
        <v>199</v>
      </c>
      <c r="C370" s="341">
        <v>18.85</v>
      </c>
      <c r="D370" s="287" t="s">
        <v>195</v>
      </c>
      <c r="E370" s="341">
        <f t="shared" si="6"/>
        <v>18.85</v>
      </c>
      <c r="F370" s="300"/>
      <c r="G370" s="300"/>
      <c r="H370" s="340"/>
      <c r="I370" s="301"/>
      <c r="J370" s="301"/>
      <c r="K370" s="301"/>
      <c r="L370" s="301"/>
      <c r="M370" s="301"/>
      <c r="N370" s="317"/>
      <c r="O370" s="301"/>
    </row>
    <row r="371" spans="1:15" s="308" customFormat="1" ht="15" customHeight="1">
      <c r="A371" s="298">
        <v>1</v>
      </c>
      <c r="B371" s="318" t="s">
        <v>199</v>
      </c>
      <c r="C371" s="341">
        <v>11.31</v>
      </c>
      <c r="D371" s="287" t="s">
        <v>195</v>
      </c>
      <c r="E371" s="341">
        <f t="shared" si="6"/>
        <v>11.31</v>
      </c>
      <c r="F371" s="300"/>
      <c r="G371" s="300"/>
      <c r="H371" s="340"/>
      <c r="I371" s="301"/>
      <c r="J371" s="301"/>
      <c r="K371" s="301"/>
      <c r="L371" s="301"/>
      <c r="M371" s="301"/>
      <c r="N371" s="317"/>
      <c r="O371" s="301"/>
    </row>
    <row r="372" spans="1:15" s="308" customFormat="1" ht="15" customHeight="1">
      <c r="A372" s="599" t="s">
        <v>200</v>
      </c>
      <c r="B372" s="600"/>
      <c r="C372" s="600"/>
      <c r="D372" s="338" t="s">
        <v>195</v>
      </c>
      <c r="E372" s="322">
        <f>SUM(E361:E371)</f>
        <v>281.52</v>
      </c>
      <c r="F372" s="300"/>
      <c r="G372" s="300"/>
      <c r="H372" s="340"/>
      <c r="I372" s="301"/>
      <c r="J372" s="301"/>
      <c r="K372" s="301"/>
      <c r="L372" s="301"/>
      <c r="M372" s="301"/>
      <c r="N372" s="317"/>
      <c r="O372" s="301"/>
    </row>
    <row r="373" spans="1:15" s="308" customFormat="1" ht="15" customHeight="1">
      <c r="A373" s="323"/>
      <c r="B373" s="324"/>
      <c r="C373" s="324"/>
      <c r="D373" s="342"/>
      <c r="E373" s="325"/>
      <c r="F373" s="300"/>
      <c r="G373" s="300"/>
      <c r="H373" s="340"/>
      <c r="I373" s="301"/>
      <c r="J373" s="301"/>
      <c r="K373" s="301"/>
      <c r="L373" s="301"/>
      <c r="M373" s="301"/>
      <c r="N373" s="317"/>
      <c r="O373" s="301"/>
    </row>
    <row r="374" spans="1:15" s="308" customFormat="1" ht="15" customHeight="1">
      <c r="A374" s="326" t="s">
        <v>363</v>
      </c>
      <c r="B374" s="327"/>
      <c r="C374" s="327"/>
      <c r="D374" s="327"/>
      <c r="E374" s="327"/>
      <c r="F374" s="301"/>
      <c r="G374" s="301"/>
      <c r="H374" s="340"/>
      <c r="I374" s="301"/>
      <c r="J374" s="301"/>
      <c r="K374" s="301"/>
      <c r="L374" s="301"/>
      <c r="M374" s="301"/>
      <c r="N374" s="317"/>
      <c r="O374" s="301"/>
    </row>
    <row r="375" spans="1:15" s="308" customFormat="1" ht="15" customHeight="1">
      <c r="A375" s="298" t="s">
        <v>191</v>
      </c>
      <c r="B375" s="287"/>
      <c r="C375" s="287" t="s">
        <v>364</v>
      </c>
      <c r="D375" s="287"/>
      <c r="E375" s="287" t="s">
        <v>193</v>
      </c>
      <c r="F375" s="301"/>
      <c r="G375" s="301"/>
      <c r="H375" s="340"/>
      <c r="I375" s="301"/>
      <c r="J375" s="301"/>
      <c r="K375" s="301"/>
      <c r="L375" s="301"/>
      <c r="M375" s="301"/>
      <c r="N375" s="317"/>
      <c r="O375" s="301"/>
    </row>
    <row r="376" spans="1:15" s="308" customFormat="1" ht="15" customHeight="1">
      <c r="A376" s="298">
        <v>1</v>
      </c>
      <c r="B376" s="318" t="s">
        <v>199</v>
      </c>
      <c r="C376" s="319">
        <f>G188</f>
        <v>525.9879999999999</v>
      </c>
      <c r="D376" s="287" t="s">
        <v>195</v>
      </c>
      <c r="E376" s="319">
        <f>A376*C376</f>
        <v>525.9879999999999</v>
      </c>
      <c r="F376" s="381" t="s">
        <v>365</v>
      </c>
      <c r="G376" s="301"/>
      <c r="H376" s="340"/>
      <c r="I376" s="301"/>
      <c r="J376" s="301"/>
      <c r="K376" s="301"/>
      <c r="L376" s="301"/>
      <c r="M376" s="301"/>
      <c r="N376" s="317"/>
      <c r="O376" s="301"/>
    </row>
    <row r="377" spans="1:15" s="308" customFormat="1" ht="15" customHeight="1">
      <c r="A377" s="604" t="s">
        <v>200</v>
      </c>
      <c r="B377" s="605"/>
      <c r="C377" s="605"/>
      <c r="D377" s="343" t="s">
        <v>195</v>
      </c>
      <c r="E377" s="332">
        <f>SUM(E376:E376)</f>
        <v>525.9879999999999</v>
      </c>
      <c r="F377" s="330"/>
      <c r="G377" s="330"/>
      <c r="H377" s="343"/>
      <c r="I377" s="330"/>
      <c r="J377" s="330"/>
      <c r="K377" s="330"/>
      <c r="L377" s="330"/>
      <c r="M377" s="330"/>
      <c r="N377" s="334"/>
      <c r="O377" s="301"/>
    </row>
    <row r="378" spans="1:15" s="308" customFormat="1" ht="15" customHeight="1">
      <c r="A378" s="324"/>
      <c r="B378" s="324"/>
      <c r="C378" s="324"/>
      <c r="D378" s="342"/>
      <c r="E378" s="325"/>
      <c r="F378" s="300"/>
      <c r="G378" s="300"/>
      <c r="H378" s="340"/>
      <c r="I378" s="301"/>
      <c r="J378" s="301"/>
      <c r="K378" s="301"/>
      <c r="L378" s="301"/>
      <c r="M378" s="301"/>
      <c r="N378" s="301"/>
      <c r="O378" s="301"/>
    </row>
    <row r="379" spans="1:15" ht="15" customHeight="1">
      <c r="A379" s="436">
        <f>PLAN!A193</f>
        <v>15</v>
      </c>
      <c r="B379" s="335" t="str">
        <f>PLAN!C193</f>
        <v>SERVIÇOS COMPLEMENTARES</v>
      </c>
      <c r="C379" s="335"/>
      <c r="D379" s="336"/>
      <c r="E379" s="336"/>
      <c r="F379" s="336"/>
      <c r="G379" s="336"/>
      <c r="H379" s="336"/>
      <c r="I379" s="336"/>
      <c r="J379" s="336"/>
      <c r="K379" s="336"/>
      <c r="L379" s="336"/>
      <c r="M379" s="336"/>
      <c r="N379" s="336"/>
      <c r="O379" s="308"/>
    </row>
    <row r="380" spans="1:15" ht="15" customHeight="1">
      <c r="A380" s="309" t="s">
        <v>366</v>
      </c>
      <c r="B380" s="310"/>
      <c r="C380" s="310"/>
      <c r="D380" s="310"/>
      <c r="E380" s="310"/>
      <c r="F380" s="310"/>
      <c r="G380" s="310"/>
      <c r="H380" s="296"/>
      <c r="I380" s="296"/>
      <c r="J380" s="296"/>
      <c r="K380" s="296"/>
      <c r="L380" s="296"/>
      <c r="M380" s="296"/>
      <c r="N380" s="314"/>
      <c r="O380" s="308"/>
    </row>
    <row r="381" spans="1:15" ht="15" customHeight="1">
      <c r="A381" s="298" t="s">
        <v>191</v>
      </c>
      <c r="B381" s="287"/>
      <c r="C381" s="287" t="s">
        <v>197</v>
      </c>
      <c r="D381" s="287"/>
      <c r="E381" s="287" t="s">
        <v>241</v>
      </c>
      <c r="F381" s="287"/>
      <c r="G381" s="287" t="s">
        <v>193</v>
      </c>
      <c r="H381" s="301"/>
      <c r="I381" s="301"/>
      <c r="J381" s="301"/>
      <c r="K381" s="301"/>
      <c r="L381" s="301"/>
      <c r="M381" s="301"/>
      <c r="N381" s="317"/>
      <c r="O381" s="308"/>
    </row>
    <row r="382" spans="1:15" ht="15" customHeight="1">
      <c r="A382" s="298">
        <v>3</v>
      </c>
      <c r="B382" s="318" t="s">
        <v>199</v>
      </c>
      <c r="C382" s="319">
        <v>5.45</v>
      </c>
      <c r="D382" s="318" t="s">
        <v>199</v>
      </c>
      <c r="E382" s="319">
        <v>0.8</v>
      </c>
      <c r="F382" s="287" t="s">
        <v>195</v>
      </c>
      <c r="G382" s="319">
        <f>A382*C382*E382</f>
        <v>13.080000000000002</v>
      </c>
      <c r="H382" s="381" t="s">
        <v>367</v>
      </c>
      <c r="I382" s="301"/>
      <c r="J382" s="301"/>
      <c r="K382" s="301"/>
      <c r="L382" s="301"/>
      <c r="M382" s="301"/>
      <c r="N382" s="317"/>
      <c r="O382" s="308"/>
    </row>
    <row r="383" spans="1:15" ht="15" customHeight="1">
      <c r="A383" s="298">
        <v>4</v>
      </c>
      <c r="B383" s="318" t="s">
        <v>199</v>
      </c>
      <c r="C383" s="319">
        <v>1.1</v>
      </c>
      <c r="D383" s="318" t="s">
        <v>199</v>
      </c>
      <c r="E383" s="319">
        <v>2.2</v>
      </c>
      <c r="F383" s="287" t="s">
        <v>195</v>
      </c>
      <c r="G383" s="319">
        <f>A383*C383*E383</f>
        <v>9.680000000000001</v>
      </c>
      <c r="H383" s="381" t="s">
        <v>368</v>
      </c>
      <c r="I383" s="301"/>
      <c r="J383" s="301"/>
      <c r="K383" s="301"/>
      <c r="L383" s="301"/>
      <c r="M383" s="301"/>
      <c r="N383" s="317"/>
      <c r="O383" s="308"/>
    </row>
    <row r="384" spans="1:15" ht="15" customHeight="1">
      <c r="A384" s="298">
        <v>1</v>
      </c>
      <c r="B384" s="318" t="s">
        <v>199</v>
      </c>
      <c r="C384" s="319">
        <v>1.3</v>
      </c>
      <c r="D384" s="318" t="s">
        <v>199</v>
      </c>
      <c r="E384" s="319">
        <v>1.3</v>
      </c>
      <c r="F384" s="287" t="s">
        <v>195</v>
      </c>
      <c r="G384" s="319">
        <f>A384*C384*E384</f>
        <v>1.6900000000000002</v>
      </c>
      <c r="H384" s="381" t="s">
        <v>369</v>
      </c>
      <c r="I384" s="301"/>
      <c r="J384" s="301"/>
      <c r="K384" s="301"/>
      <c r="L384" s="301"/>
      <c r="M384" s="301"/>
      <c r="N384" s="317"/>
      <c r="O384" s="308"/>
    </row>
    <row r="385" spans="1:15" ht="15" customHeight="1">
      <c r="A385" s="599" t="s">
        <v>200</v>
      </c>
      <c r="B385" s="600"/>
      <c r="C385" s="600"/>
      <c r="D385" s="600"/>
      <c r="E385" s="600"/>
      <c r="F385" s="338" t="s">
        <v>195</v>
      </c>
      <c r="G385" s="322">
        <f>SUM(G382:G384)</f>
        <v>24.450000000000006</v>
      </c>
      <c r="H385" s="301"/>
      <c r="I385" s="301"/>
      <c r="J385" s="301"/>
      <c r="K385" s="301"/>
      <c r="L385" s="301"/>
      <c r="M385" s="301"/>
      <c r="N385" s="317"/>
      <c r="O385" s="308"/>
    </row>
    <row r="386" spans="1:15" ht="15" customHeight="1">
      <c r="A386" s="348"/>
      <c r="B386" s="301"/>
      <c r="C386" s="301"/>
      <c r="D386" s="301"/>
      <c r="E386" s="301"/>
      <c r="F386" s="301"/>
      <c r="G386" s="301"/>
      <c r="H386" s="301"/>
      <c r="I386" s="301"/>
      <c r="J386" s="301"/>
      <c r="K386" s="301"/>
      <c r="L386" s="301"/>
      <c r="M386" s="301"/>
      <c r="N386" s="317"/>
      <c r="O386" s="308"/>
    </row>
    <row r="387" spans="1:15" ht="15" customHeight="1">
      <c r="A387" s="326" t="s">
        <v>382</v>
      </c>
      <c r="B387" s="327"/>
      <c r="C387" s="327"/>
      <c r="D387" s="327"/>
      <c r="E387" s="327"/>
      <c r="F387" s="327"/>
      <c r="G387" s="327"/>
      <c r="H387" s="301"/>
      <c r="I387" s="301"/>
      <c r="J387" s="301"/>
      <c r="K387" s="301"/>
      <c r="L387" s="301"/>
      <c r="M387" s="301"/>
      <c r="N387" s="317"/>
      <c r="O387" s="308"/>
    </row>
    <row r="388" spans="1:15" ht="15" customHeight="1">
      <c r="A388" s="298" t="s">
        <v>191</v>
      </c>
      <c r="B388" s="287"/>
      <c r="C388" s="287" t="s">
        <v>197</v>
      </c>
      <c r="D388" s="287"/>
      <c r="E388" s="287" t="s">
        <v>241</v>
      </c>
      <c r="F388" s="287"/>
      <c r="G388" s="287" t="s">
        <v>193</v>
      </c>
      <c r="H388" s="301"/>
      <c r="I388" s="301"/>
      <c r="J388" s="301"/>
      <c r="K388" s="301"/>
      <c r="L388" s="301"/>
      <c r="M388" s="301"/>
      <c r="N388" s="317"/>
      <c r="O388" s="308"/>
    </row>
    <row r="389" spans="1:15" ht="15" customHeight="1">
      <c r="A389" s="298">
        <v>2</v>
      </c>
      <c r="B389" s="318" t="s">
        <v>199</v>
      </c>
      <c r="C389" s="319">
        <v>1.5</v>
      </c>
      <c r="D389" s="318" t="s">
        <v>199</v>
      </c>
      <c r="E389" s="319">
        <v>2.1</v>
      </c>
      <c r="F389" s="287" t="s">
        <v>195</v>
      </c>
      <c r="G389" s="319">
        <f>A389*C389*E389</f>
        <v>6.300000000000001</v>
      </c>
      <c r="H389" s="301"/>
      <c r="I389" s="301"/>
      <c r="J389" s="301"/>
      <c r="K389" s="301"/>
      <c r="L389" s="301"/>
      <c r="M389" s="301"/>
      <c r="N389" s="317"/>
      <c r="O389" s="308"/>
    </row>
    <row r="390" spans="1:15" ht="15" customHeight="1">
      <c r="A390" s="599" t="s">
        <v>200</v>
      </c>
      <c r="B390" s="600"/>
      <c r="C390" s="600"/>
      <c r="D390" s="600"/>
      <c r="E390" s="600"/>
      <c r="F390" s="338" t="s">
        <v>195</v>
      </c>
      <c r="G390" s="322">
        <f>SUM(G389:G389)</f>
        <v>6.300000000000001</v>
      </c>
      <c r="H390" s="301"/>
      <c r="I390" s="301"/>
      <c r="J390" s="301"/>
      <c r="K390" s="301"/>
      <c r="L390" s="301"/>
      <c r="M390" s="301"/>
      <c r="N390" s="317"/>
      <c r="O390" s="308"/>
    </row>
    <row r="391" spans="1:15" ht="15" customHeight="1">
      <c r="A391" s="348"/>
      <c r="B391" s="301"/>
      <c r="C391" s="301"/>
      <c r="D391" s="301"/>
      <c r="E391" s="301"/>
      <c r="F391" s="301"/>
      <c r="G391" s="301"/>
      <c r="H391" s="301"/>
      <c r="I391" s="301"/>
      <c r="J391" s="301"/>
      <c r="K391" s="301"/>
      <c r="L391" s="301"/>
      <c r="M391" s="301"/>
      <c r="N391" s="317"/>
      <c r="O391" s="308"/>
    </row>
    <row r="392" spans="1:15" ht="15" customHeight="1">
      <c r="A392" s="326" t="s">
        <v>383</v>
      </c>
      <c r="B392" s="327"/>
      <c r="C392" s="327"/>
      <c r="D392" s="327"/>
      <c r="E392" s="327"/>
      <c r="F392" s="327"/>
      <c r="G392" s="327"/>
      <c r="H392" s="301"/>
      <c r="I392" s="301"/>
      <c r="J392" s="301"/>
      <c r="K392" s="301"/>
      <c r="L392" s="301"/>
      <c r="M392" s="301"/>
      <c r="N392" s="317"/>
      <c r="O392" s="308"/>
    </row>
    <row r="393" spans="1:15" ht="15" customHeight="1">
      <c r="A393" s="298" t="s">
        <v>191</v>
      </c>
      <c r="B393" s="287"/>
      <c r="C393" s="287" t="s">
        <v>197</v>
      </c>
      <c r="D393" s="287"/>
      <c r="E393" s="287" t="s">
        <v>241</v>
      </c>
      <c r="F393" s="287"/>
      <c r="G393" s="287" t="s">
        <v>209</v>
      </c>
      <c r="H393" s="301"/>
      <c r="I393" s="301"/>
      <c r="J393" s="301"/>
      <c r="K393" s="301"/>
      <c r="L393" s="301"/>
      <c r="M393" s="301"/>
      <c r="N393" s="317"/>
      <c r="O393" s="308"/>
    </row>
    <row r="394" spans="1:15" ht="15" customHeight="1">
      <c r="A394" s="298">
        <v>2</v>
      </c>
      <c r="B394" s="318" t="s">
        <v>199</v>
      </c>
      <c r="C394" s="319">
        <v>2</v>
      </c>
      <c r="D394" s="318" t="s">
        <v>199</v>
      </c>
      <c r="E394" s="319">
        <v>0.8</v>
      </c>
      <c r="F394" s="287" t="s">
        <v>195</v>
      </c>
      <c r="G394" s="319">
        <f>A394*C394</f>
        <v>4</v>
      </c>
      <c r="H394" s="301"/>
      <c r="I394" s="301"/>
      <c r="J394" s="301"/>
      <c r="K394" s="301"/>
      <c r="L394" s="301"/>
      <c r="M394" s="301"/>
      <c r="N394" s="317"/>
      <c r="O394" s="308"/>
    </row>
    <row r="395" spans="1:15" ht="15" customHeight="1">
      <c r="A395" s="599" t="s">
        <v>200</v>
      </c>
      <c r="B395" s="600"/>
      <c r="C395" s="600"/>
      <c r="D395" s="600"/>
      <c r="E395" s="600"/>
      <c r="F395" s="338" t="s">
        <v>195</v>
      </c>
      <c r="G395" s="322">
        <f>SUM(G394:G394)</f>
        <v>4</v>
      </c>
      <c r="H395" s="301"/>
      <c r="I395" s="301"/>
      <c r="J395" s="301"/>
      <c r="K395" s="301"/>
      <c r="L395" s="301"/>
      <c r="M395" s="301"/>
      <c r="N395" s="317"/>
      <c r="O395" s="308"/>
    </row>
    <row r="396" spans="1:15" ht="15" customHeight="1">
      <c r="A396" s="348"/>
      <c r="B396" s="301"/>
      <c r="C396" s="301"/>
      <c r="D396" s="301"/>
      <c r="E396" s="301"/>
      <c r="F396" s="301"/>
      <c r="G396" s="301"/>
      <c r="H396" s="301"/>
      <c r="I396" s="301"/>
      <c r="J396" s="301"/>
      <c r="K396" s="301"/>
      <c r="L396" s="301"/>
      <c r="M396" s="301"/>
      <c r="N396" s="317"/>
      <c r="O396" s="308"/>
    </row>
    <row r="397" spans="1:15" ht="15" customHeight="1">
      <c r="A397" s="326" t="s">
        <v>370</v>
      </c>
      <c r="B397" s="327"/>
      <c r="C397" s="327"/>
      <c r="D397" s="327"/>
      <c r="E397" s="327"/>
      <c r="F397" s="327"/>
      <c r="G397" s="327"/>
      <c r="H397" s="301"/>
      <c r="I397" s="301"/>
      <c r="J397" s="301"/>
      <c r="K397" s="301"/>
      <c r="L397" s="301"/>
      <c r="M397" s="301"/>
      <c r="N397" s="317"/>
      <c r="O397" s="308"/>
    </row>
    <row r="398" spans="1:15" ht="15" customHeight="1">
      <c r="A398" s="298" t="s">
        <v>191</v>
      </c>
      <c r="B398" s="287"/>
      <c r="C398" s="287" t="s">
        <v>197</v>
      </c>
      <c r="D398" s="287"/>
      <c r="E398" s="287" t="s">
        <v>241</v>
      </c>
      <c r="F398" s="287"/>
      <c r="G398" s="287" t="s">
        <v>193</v>
      </c>
      <c r="H398" s="301"/>
      <c r="I398" s="301"/>
      <c r="J398" s="301"/>
      <c r="K398" s="301"/>
      <c r="L398" s="301"/>
      <c r="M398" s="301"/>
      <c r="N398" s="317"/>
      <c r="O398" s="308"/>
    </row>
    <row r="399" spans="1:15" ht="15" customHeight="1">
      <c r="A399" s="298">
        <v>1</v>
      </c>
      <c r="B399" s="318" t="s">
        <v>199</v>
      </c>
      <c r="C399" s="319">
        <v>27.4</v>
      </c>
      <c r="D399" s="318" t="s">
        <v>199</v>
      </c>
      <c r="E399" s="319">
        <v>2.7</v>
      </c>
      <c r="F399" s="287" t="s">
        <v>195</v>
      </c>
      <c r="G399" s="319">
        <f>A399*C399*E399</f>
        <v>73.98</v>
      </c>
      <c r="H399" s="301"/>
      <c r="I399" s="301"/>
      <c r="J399" s="301"/>
      <c r="K399" s="301"/>
      <c r="L399" s="301"/>
      <c r="M399" s="301"/>
      <c r="N399" s="317"/>
      <c r="O399" s="308"/>
    </row>
    <row r="400" spans="1:15" ht="15" customHeight="1">
      <c r="A400" s="599" t="s">
        <v>200</v>
      </c>
      <c r="B400" s="600"/>
      <c r="C400" s="600"/>
      <c r="D400" s="600"/>
      <c r="E400" s="600"/>
      <c r="F400" s="338" t="s">
        <v>195</v>
      </c>
      <c r="G400" s="322">
        <f>SUM(G399:G399)</f>
        <v>73.98</v>
      </c>
      <c r="H400" s="301"/>
      <c r="I400" s="301"/>
      <c r="J400" s="301"/>
      <c r="K400" s="301"/>
      <c r="L400" s="301"/>
      <c r="M400" s="301"/>
      <c r="N400" s="317"/>
      <c r="O400" s="308"/>
    </row>
    <row r="401" spans="1:15" ht="15" customHeight="1">
      <c r="A401" s="348"/>
      <c r="B401" s="301"/>
      <c r="C401" s="301"/>
      <c r="D401" s="301"/>
      <c r="E401" s="301"/>
      <c r="F401" s="301"/>
      <c r="G401" s="301"/>
      <c r="H401" s="301"/>
      <c r="I401" s="301"/>
      <c r="J401" s="301"/>
      <c r="K401" s="301"/>
      <c r="L401" s="301"/>
      <c r="M401" s="301"/>
      <c r="N401" s="317"/>
      <c r="O401" s="308"/>
    </row>
    <row r="402" spans="1:15" ht="15" customHeight="1">
      <c r="A402" s="326" t="s">
        <v>371</v>
      </c>
      <c r="B402" s="327"/>
      <c r="C402" s="327"/>
      <c r="D402" s="327"/>
      <c r="E402" s="327"/>
      <c r="F402" s="327"/>
      <c r="G402" s="327"/>
      <c r="H402" s="301"/>
      <c r="I402" s="301"/>
      <c r="J402" s="301"/>
      <c r="K402" s="301"/>
      <c r="L402" s="301"/>
      <c r="M402" s="301"/>
      <c r="N402" s="317"/>
      <c r="O402" s="308"/>
    </row>
    <row r="403" spans="1:15" ht="15" customHeight="1">
      <c r="A403" s="298" t="s">
        <v>191</v>
      </c>
      <c r="B403" s="287"/>
      <c r="C403" s="287" t="s">
        <v>197</v>
      </c>
      <c r="D403" s="287"/>
      <c r="E403" s="287" t="s">
        <v>241</v>
      </c>
      <c r="F403" s="287"/>
      <c r="G403" s="287" t="s">
        <v>193</v>
      </c>
      <c r="H403" s="301"/>
      <c r="I403" s="301"/>
      <c r="J403" s="301"/>
      <c r="K403" s="301"/>
      <c r="L403" s="301"/>
      <c r="M403" s="301"/>
      <c r="N403" s="317"/>
      <c r="O403" s="308"/>
    </row>
    <row r="404" spans="1:15" ht="15" customHeight="1">
      <c r="A404" s="427">
        <v>2</v>
      </c>
      <c r="B404" s="318" t="s">
        <v>199</v>
      </c>
      <c r="C404" s="428">
        <v>1.5</v>
      </c>
      <c r="D404" s="318" t="s">
        <v>199</v>
      </c>
      <c r="E404" s="428">
        <v>0.52</v>
      </c>
      <c r="F404" s="287" t="s">
        <v>195</v>
      </c>
      <c r="G404" s="319">
        <f>A404*C404*E404</f>
        <v>1.56</v>
      </c>
      <c r="H404" s="381" t="s">
        <v>372</v>
      </c>
      <c r="I404" s="301"/>
      <c r="J404" s="301"/>
      <c r="K404" s="301"/>
      <c r="L404" s="301"/>
      <c r="M404" s="301"/>
      <c r="N404" s="317"/>
      <c r="O404" s="308"/>
    </row>
    <row r="405" spans="1:15" ht="15" customHeight="1">
      <c r="A405" s="427">
        <v>1</v>
      </c>
      <c r="B405" s="318" t="s">
        <v>199</v>
      </c>
      <c r="C405" s="428">
        <v>1.9</v>
      </c>
      <c r="D405" s="318" t="s">
        <v>199</v>
      </c>
      <c r="E405" s="428">
        <v>0.6</v>
      </c>
      <c r="F405" s="287" t="s">
        <v>195</v>
      </c>
      <c r="G405" s="319">
        <f>A405*C405*E405</f>
        <v>1.14</v>
      </c>
      <c r="H405" s="381" t="s">
        <v>373</v>
      </c>
      <c r="I405" s="301"/>
      <c r="J405" s="301"/>
      <c r="K405" s="301"/>
      <c r="L405" s="301"/>
      <c r="M405" s="301"/>
      <c r="N405" s="317"/>
      <c r="O405" s="308"/>
    </row>
    <row r="406" spans="1:15" ht="15" customHeight="1">
      <c r="A406" s="427">
        <v>2</v>
      </c>
      <c r="B406" s="318" t="s">
        <v>199</v>
      </c>
      <c r="C406" s="428">
        <v>3.3</v>
      </c>
      <c r="D406" s="318" t="s">
        <v>199</v>
      </c>
      <c r="E406" s="428">
        <v>0.4</v>
      </c>
      <c r="F406" s="287" t="s">
        <v>195</v>
      </c>
      <c r="G406" s="319">
        <f>A406*C406*E406</f>
        <v>2.64</v>
      </c>
      <c r="H406" s="381" t="s">
        <v>374</v>
      </c>
      <c r="I406" s="301"/>
      <c r="J406" s="301"/>
      <c r="K406" s="301"/>
      <c r="L406" s="301"/>
      <c r="M406" s="301"/>
      <c r="N406" s="317"/>
      <c r="O406" s="308"/>
    </row>
    <row r="407" spans="1:15" ht="15" customHeight="1">
      <c r="A407" s="427">
        <v>1</v>
      </c>
      <c r="B407" s="318" t="s">
        <v>199</v>
      </c>
      <c r="C407" s="428">
        <v>1.3</v>
      </c>
      <c r="D407" s="318" t="s">
        <v>199</v>
      </c>
      <c r="E407" s="428">
        <v>0.35</v>
      </c>
      <c r="F407" s="340" t="s">
        <v>195</v>
      </c>
      <c r="G407" s="319">
        <f>A407*C407*E407</f>
        <v>0.45499999999999996</v>
      </c>
      <c r="H407" s="381" t="s">
        <v>369</v>
      </c>
      <c r="I407" s="301"/>
      <c r="J407" s="301"/>
      <c r="K407" s="301"/>
      <c r="L407" s="301"/>
      <c r="M407" s="301"/>
      <c r="N407" s="317"/>
      <c r="O407" s="308"/>
    </row>
    <row r="408" spans="1:15" ht="15" customHeight="1">
      <c r="A408" s="599" t="s">
        <v>200</v>
      </c>
      <c r="B408" s="600"/>
      <c r="C408" s="600"/>
      <c r="D408" s="600"/>
      <c r="E408" s="600"/>
      <c r="F408" s="338" t="s">
        <v>195</v>
      </c>
      <c r="G408" s="322">
        <f>SUM(G404:G407)</f>
        <v>5.795</v>
      </c>
      <c r="H408" s="301"/>
      <c r="I408" s="301"/>
      <c r="J408" s="301"/>
      <c r="K408" s="301"/>
      <c r="L408" s="301"/>
      <c r="M408" s="301"/>
      <c r="N408" s="317"/>
      <c r="O408" s="308"/>
    </row>
    <row r="409" spans="1:15" ht="15" customHeight="1">
      <c r="A409" s="389"/>
      <c r="B409" s="1"/>
      <c r="C409" s="1"/>
      <c r="D409" s="1"/>
      <c r="E409" s="1"/>
      <c r="F409" s="1"/>
      <c r="G409" s="1"/>
      <c r="H409" s="301"/>
      <c r="I409" s="301"/>
      <c r="J409" s="301"/>
      <c r="K409" s="301"/>
      <c r="L409" s="301"/>
      <c r="M409" s="301"/>
      <c r="N409" s="317"/>
      <c r="O409" s="308"/>
    </row>
    <row r="410" spans="1:15" ht="15" customHeight="1">
      <c r="A410" s="326" t="s">
        <v>375</v>
      </c>
      <c r="B410" s="327"/>
      <c r="C410" s="327"/>
      <c r="D410" s="327"/>
      <c r="E410" s="327"/>
      <c r="F410" s="327"/>
      <c r="G410" s="327"/>
      <c r="H410" s="301"/>
      <c r="I410" s="301"/>
      <c r="J410" s="301"/>
      <c r="K410" s="301"/>
      <c r="L410" s="301"/>
      <c r="M410" s="301"/>
      <c r="N410" s="317"/>
      <c r="O410" s="308"/>
    </row>
    <row r="411" spans="1:15" ht="15" customHeight="1">
      <c r="A411" s="298" t="s">
        <v>191</v>
      </c>
      <c r="B411" s="287"/>
      <c r="C411" s="287" t="s">
        <v>197</v>
      </c>
      <c r="D411" s="287"/>
      <c r="E411" s="287" t="s">
        <v>241</v>
      </c>
      <c r="F411" s="287"/>
      <c r="G411" s="287" t="s">
        <v>193</v>
      </c>
      <c r="H411" s="301"/>
      <c r="I411" s="301"/>
      <c r="J411" s="301"/>
      <c r="K411" s="301"/>
      <c r="L411" s="301"/>
      <c r="M411" s="301"/>
      <c r="N411" s="317"/>
      <c r="O411" s="308"/>
    </row>
    <row r="412" spans="1:15" ht="15" customHeight="1">
      <c r="A412" s="427">
        <v>10</v>
      </c>
      <c r="B412" s="318" t="s">
        <v>199</v>
      </c>
      <c r="C412" s="428">
        <v>1</v>
      </c>
      <c r="D412" s="318" t="s">
        <v>199</v>
      </c>
      <c r="E412" s="428">
        <v>1.8</v>
      </c>
      <c r="F412" s="287" t="s">
        <v>195</v>
      </c>
      <c r="G412" s="319">
        <f>A412*C412*E412</f>
        <v>18</v>
      </c>
      <c r="H412" s="301"/>
      <c r="I412" s="301"/>
      <c r="J412" s="301"/>
      <c r="K412" s="301"/>
      <c r="L412" s="301"/>
      <c r="M412" s="301"/>
      <c r="N412" s="317"/>
      <c r="O412" s="308"/>
    </row>
    <row r="413" spans="1:15" ht="15" customHeight="1">
      <c r="A413" s="427">
        <v>2</v>
      </c>
      <c r="B413" s="318" t="s">
        <v>199</v>
      </c>
      <c r="C413" s="428">
        <v>1.2</v>
      </c>
      <c r="D413" s="318" t="s">
        <v>199</v>
      </c>
      <c r="E413" s="428">
        <v>1.8</v>
      </c>
      <c r="F413" s="287" t="s">
        <v>195</v>
      </c>
      <c r="G413" s="319">
        <f>A413*C413*E413</f>
        <v>4.32</v>
      </c>
      <c r="H413" s="301"/>
      <c r="I413" s="301"/>
      <c r="J413" s="301"/>
      <c r="K413" s="301"/>
      <c r="L413" s="301"/>
      <c r="M413" s="301"/>
      <c r="N413" s="317"/>
      <c r="O413" s="308"/>
    </row>
    <row r="414" spans="1:15" ht="15" customHeight="1">
      <c r="A414" s="599" t="s">
        <v>200</v>
      </c>
      <c r="B414" s="600"/>
      <c r="C414" s="600"/>
      <c r="D414" s="600"/>
      <c r="E414" s="600"/>
      <c r="F414" s="338" t="s">
        <v>195</v>
      </c>
      <c r="G414" s="322">
        <f>SUM(G412:G413)</f>
        <v>22.32</v>
      </c>
      <c r="H414" s="301"/>
      <c r="I414" s="301"/>
      <c r="J414" s="301"/>
      <c r="K414" s="301"/>
      <c r="L414" s="301"/>
      <c r="M414" s="301"/>
      <c r="N414" s="317"/>
      <c r="O414" s="308"/>
    </row>
    <row r="415" spans="1:15" ht="15" customHeight="1">
      <c r="A415" s="389"/>
      <c r="B415" s="1"/>
      <c r="C415" s="1"/>
      <c r="D415" s="1"/>
      <c r="E415" s="1"/>
      <c r="F415" s="1"/>
      <c r="G415" s="1"/>
      <c r="H415" s="301"/>
      <c r="I415" s="301"/>
      <c r="J415" s="301"/>
      <c r="K415" s="301"/>
      <c r="L415" s="301"/>
      <c r="M415" s="301"/>
      <c r="N415" s="317"/>
      <c r="O415" s="308"/>
    </row>
    <row r="416" spans="1:15" ht="15" customHeight="1">
      <c r="A416" s="326" t="s">
        <v>376</v>
      </c>
      <c r="B416" s="327"/>
      <c r="C416" s="327"/>
      <c r="D416" s="327"/>
      <c r="E416" s="327"/>
      <c r="F416" s="327"/>
      <c r="G416" s="327"/>
      <c r="H416" s="301"/>
      <c r="I416" s="301"/>
      <c r="J416" s="301"/>
      <c r="K416" s="301"/>
      <c r="L416" s="301"/>
      <c r="M416" s="301"/>
      <c r="N416" s="317"/>
      <c r="O416" s="308"/>
    </row>
    <row r="417" spans="1:15" ht="15" customHeight="1">
      <c r="A417" s="429" t="s">
        <v>191</v>
      </c>
      <c r="B417" s="287"/>
      <c r="C417" s="318" t="s">
        <v>197</v>
      </c>
      <c r="D417" s="287"/>
      <c r="E417" s="318" t="s">
        <v>250</v>
      </c>
      <c r="F417" s="301"/>
      <c r="G417" s="318" t="s">
        <v>193</v>
      </c>
      <c r="H417" s="301"/>
      <c r="I417" s="301"/>
      <c r="J417" s="301"/>
      <c r="K417" s="301"/>
      <c r="L417" s="301"/>
      <c r="M417" s="301"/>
      <c r="N417" s="317"/>
      <c r="O417" s="308"/>
    </row>
    <row r="418" spans="1:15" ht="15" customHeight="1">
      <c r="A418" s="298">
        <v>1</v>
      </c>
      <c r="B418" s="318" t="s">
        <v>199</v>
      </c>
      <c r="C418" s="319">
        <v>29</v>
      </c>
      <c r="D418" s="318" t="s">
        <v>199</v>
      </c>
      <c r="E418" s="319">
        <v>25.13</v>
      </c>
      <c r="F418" s="287" t="s">
        <v>195</v>
      </c>
      <c r="G418" s="319">
        <f>C418*A418*E418</f>
        <v>728.77</v>
      </c>
      <c r="H418" s="301"/>
      <c r="I418" s="301"/>
      <c r="J418" s="301"/>
      <c r="K418" s="301"/>
      <c r="L418" s="301"/>
      <c r="M418" s="301"/>
      <c r="N418" s="317"/>
      <c r="O418" s="308"/>
    </row>
    <row r="419" spans="1:15" ht="15" customHeight="1">
      <c r="A419" s="617" t="s">
        <v>200</v>
      </c>
      <c r="B419" s="618"/>
      <c r="C419" s="618"/>
      <c r="D419" s="618"/>
      <c r="E419" s="618"/>
      <c r="F419" s="386" t="s">
        <v>195</v>
      </c>
      <c r="G419" s="332">
        <f>SUM(G418:G418)</f>
        <v>728.77</v>
      </c>
      <c r="H419" s="330"/>
      <c r="I419" s="330"/>
      <c r="J419" s="330"/>
      <c r="K419" s="330"/>
      <c r="L419" s="330"/>
      <c r="M419" s="330"/>
      <c r="N419" s="334"/>
      <c r="O419" s="308"/>
    </row>
    <row r="420" spans="1:15" ht="15" customHeight="1">
      <c r="A420" s="308"/>
      <c r="B420" s="308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</row>
    <row r="421" spans="1:15" ht="15" customHeight="1">
      <c r="A421" s="308"/>
      <c r="B421" s="308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</row>
    <row r="422" spans="1:15" ht="15" customHeight="1">
      <c r="A422" s="308"/>
      <c r="B422" s="308"/>
      <c r="C422" s="308"/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</row>
    <row r="423" spans="1:15" ht="15" customHeight="1">
      <c r="A423" s="308"/>
      <c r="B423" s="308"/>
      <c r="C423" s="308"/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</row>
    <row r="424" spans="1:15" ht="15" customHeight="1">
      <c r="A424" s="308"/>
      <c r="B424" s="308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</row>
    <row r="425" spans="1:15" ht="15" customHeight="1">
      <c r="A425" s="308"/>
      <c r="B425" s="308"/>
      <c r="C425" s="308"/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</row>
    <row r="426" spans="1:15" ht="15" customHeight="1">
      <c r="A426" s="308"/>
      <c r="B426" s="308"/>
      <c r="C426" s="308"/>
      <c r="D426" s="308"/>
      <c r="E426" s="308"/>
      <c r="F426" s="308"/>
      <c r="G426" s="308"/>
      <c r="H426" s="308"/>
      <c r="I426" s="415"/>
      <c r="J426" s="415"/>
      <c r="K426" s="415"/>
      <c r="L426" s="308"/>
      <c r="M426" s="308"/>
      <c r="N426" s="308"/>
      <c r="O426" s="308"/>
    </row>
    <row r="427" spans="1:15" ht="15" customHeight="1">
      <c r="A427" s="308"/>
      <c r="B427" s="308"/>
      <c r="C427" s="308"/>
      <c r="D427" s="308"/>
      <c r="E427" s="308"/>
      <c r="F427" s="308"/>
      <c r="G427" s="308"/>
      <c r="H427" s="308"/>
      <c r="I427" s="562" t="s">
        <v>152</v>
      </c>
      <c r="J427" s="562"/>
      <c r="K427" s="562"/>
      <c r="L427" s="308"/>
      <c r="M427" s="308"/>
      <c r="N427" s="308"/>
      <c r="O427" s="308"/>
    </row>
    <row r="428" spans="1:15" ht="15" customHeight="1">
      <c r="A428" s="308"/>
      <c r="B428" s="308"/>
      <c r="C428" s="308"/>
      <c r="D428" s="308"/>
      <c r="E428" s="308"/>
      <c r="F428" s="308"/>
      <c r="G428" s="308"/>
      <c r="H428" s="308"/>
      <c r="I428" s="563" t="s">
        <v>153</v>
      </c>
      <c r="J428" s="563"/>
      <c r="K428" s="563"/>
      <c r="L428" s="308"/>
      <c r="M428" s="308"/>
      <c r="N428" s="308"/>
      <c r="O428" s="308"/>
    </row>
    <row r="429" spans="1:15" ht="15" customHeight="1">
      <c r="A429" s="308"/>
      <c r="B429" s="308"/>
      <c r="C429" s="308"/>
      <c r="D429" s="308"/>
      <c r="E429" s="308"/>
      <c r="F429" s="308"/>
      <c r="G429" s="308"/>
      <c r="H429" s="308"/>
      <c r="I429" s="564" t="s">
        <v>154</v>
      </c>
      <c r="J429" s="564"/>
      <c r="K429" s="564"/>
      <c r="L429" s="308"/>
      <c r="M429" s="308"/>
      <c r="N429" s="308"/>
      <c r="O429" s="308"/>
    </row>
    <row r="430" spans="1:15" ht="15" customHeight="1">
      <c r="A430" s="308"/>
      <c r="B430" s="308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533" t="str">
        <f>PLAN!G212</f>
        <v>Afonso Cláudio/ES, 27 de julho de 2019</v>
      </c>
      <c r="O430" s="308"/>
    </row>
    <row r="431" spans="1:15" ht="15" customHeight="1">
      <c r="A431" s="308"/>
      <c r="B431" s="308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</row>
    <row r="432" spans="1:15" ht="15" customHeight="1">
      <c r="A432" s="308"/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</row>
    <row r="433" spans="1:15" ht="15" customHeight="1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</row>
    <row r="434" spans="1:15" ht="15" customHeight="1">
      <c r="A434" s="308"/>
      <c r="B434" s="308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</row>
    <row r="435" spans="1:15" ht="15" customHeight="1">
      <c r="A435" s="308"/>
      <c r="B435" s="308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</row>
    <row r="436" spans="1:15" ht="15" customHeight="1">
      <c r="A436" s="308"/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</row>
    <row r="437" spans="1:15" ht="15" customHeight="1">
      <c r="A437" s="308"/>
      <c r="B437" s="308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</row>
    <row r="438" spans="1:15" ht="15" customHeight="1">
      <c r="A438" s="308"/>
      <c r="B438" s="308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</row>
    <row r="439" spans="1:15" ht="15" customHeight="1">
      <c r="A439" s="308"/>
      <c r="B439" s="308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</row>
    <row r="440" spans="1:15" ht="15" customHeight="1">
      <c r="A440" s="308"/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</row>
    <row r="441" spans="1:15" ht="15" customHeight="1">
      <c r="A441" s="308"/>
      <c r="B441" s="308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</row>
    <row r="442" spans="1:15" ht="15" customHeight="1">
      <c r="A442" s="308"/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</row>
    <row r="443" spans="1:15" ht="15" customHeight="1">
      <c r="A443" s="308"/>
      <c r="B443" s="308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</row>
    <row r="444" spans="1:15" ht="15" customHeight="1">
      <c r="A444" s="308"/>
      <c r="B444" s="308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</row>
    <row r="445" spans="1:15" ht="15" customHeight="1">
      <c r="A445" s="308"/>
      <c r="B445" s="308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</row>
    <row r="446" spans="1:15" ht="15" customHeight="1">
      <c r="A446" s="308"/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</row>
    <row r="447" spans="1:15" ht="15" customHeight="1">
      <c r="A447" s="308"/>
      <c r="B447" s="308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</row>
    <row r="448" spans="1:15" ht="15" customHeight="1">
      <c r="A448" s="308"/>
      <c r="B448" s="308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</row>
    <row r="449" spans="1:15" ht="15" customHeight="1">
      <c r="A449" s="308"/>
      <c r="B449" s="308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</row>
    <row r="450" spans="1:15" ht="15" customHeight="1">
      <c r="A450" s="308"/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</row>
    <row r="451" spans="1:15" ht="15" customHeight="1">
      <c r="A451" s="308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</row>
    <row r="452" spans="1:15" ht="15" customHeight="1">
      <c r="A452" s="308"/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</row>
    <row r="453" spans="1:15" ht="15" customHeight="1">
      <c r="A453" s="308"/>
      <c r="B453" s="308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</row>
    <row r="454" spans="1:15" ht="15" customHeight="1">
      <c r="A454" s="308"/>
      <c r="B454" s="308"/>
      <c r="C454" s="308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</row>
    <row r="455" spans="1:15" ht="15" customHeight="1">
      <c r="A455" s="308"/>
      <c r="B455" s="308"/>
      <c r="C455" s="308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</row>
    <row r="456" spans="1:15" ht="15" customHeight="1">
      <c r="A456" s="308"/>
      <c r="B456" s="308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</row>
    <row r="457" spans="1:15" ht="15" customHeight="1">
      <c r="A457" s="308"/>
      <c r="B457" s="308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</row>
    <row r="458" ht="15" customHeight="1"/>
    <row r="459" ht="15" customHeight="1"/>
    <row r="460" ht="15" customHeight="1"/>
    <row r="461" ht="15" customHeight="1"/>
  </sheetData>
  <sheetProtection/>
  <mergeCells count="138">
    <mergeCell ref="A35:C35"/>
    <mergeCell ref="A40:G40"/>
    <mergeCell ref="C329:G329"/>
    <mergeCell ref="A419:E419"/>
    <mergeCell ref="A216:E216"/>
    <mergeCell ref="C317:G317"/>
    <mergeCell ref="C318:G318"/>
    <mergeCell ref="A357:C357"/>
    <mergeCell ref="A372:C372"/>
    <mergeCell ref="C349:E349"/>
    <mergeCell ref="A414:E414"/>
    <mergeCell ref="C339:E339"/>
    <mergeCell ref="C343:E343"/>
    <mergeCell ref="C344:E344"/>
    <mergeCell ref="A377:C377"/>
    <mergeCell ref="A385:E385"/>
    <mergeCell ref="C336:E336"/>
    <mergeCell ref="C337:E337"/>
    <mergeCell ref="C350:E350"/>
    <mergeCell ref="A395:E395"/>
    <mergeCell ref="A400:E400"/>
    <mergeCell ref="A408:E408"/>
    <mergeCell ref="C327:G327"/>
    <mergeCell ref="C328:G328"/>
    <mergeCell ref="A390:E390"/>
    <mergeCell ref="C345:E345"/>
    <mergeCell ref="C346:E346"/>
    <mergeCell ref="C347:E347"/>
    <mergeCell ref="C348:E348"/>
    <mergeCell ref="C330:G330"/>
    <mergeCell ref="C331:G331"/>
    <mergeCell ref="C335:E335"/>
    <mergeCell ref="C316:G316"/>
    <mergeCell ref="C319:G319"/>
    <mergeCell ref="C320:G320"/>
    <mergeCell ref="C321:G321"/>
    <mergeCell ref="C322:G322"/>
    <mergeCell ref="C338:E338"/>
    <mergeCell ref="C323:G323"/>
    <mergeCell ref="C324:G324"/>
    <mergeCell ref="C325:G325"/>
    <mergeCell ref="C326:G326"/>
    <mergeCell ref="C310:G310"/>
    <mergeCell ref="C311:G311"/>
    <mergeCell ref="C312:G312"/>
    <mergeCell ref="C313:G313"/>
    <mergeCell ref="C314:G314"/>
    <mergeCell ref="C315:G315"/>
    <mergeCell ref="C304:G304"/>
    <mergeCell ref="C305:G305"/>
    <mergeCell ref="C306:G306"/>
    <mergeCell ref="C307:G307"/>
    <mergeCell ref="C308:G308"/>
    <mergeCell ref="C309:G309"/>
    <mergeCell ref="C296:G296"/>
    <mergeCell ref="C297:G297"/>
    <mergeCell ref="C298:G298"/>
    <mergeCell ref="C299:G299"/>
    <mergeCell ref="C302:G302"/>
    <mergeCell ref="C303:G303"/>
    <mergeCell ref="C290:G290"/>
    <mergeCell ref="C291:G291"/>
    <mergeCell ref="C292:G292"/>
    <mergeCell ref="C293:G293"/>
    <mergeCell ref="C294:G294"/>
    <mergeCell ref="C295:G295"/>
    <mergeCell ref="C284:G284"/>
    <mergeCell ref="C285:G285"/>
    <mergeCell ref="C286:G286"/>
    <mergeCell ref="C287:G287"/>
    <mergeCell ref="C288:G288"/>
    <mergeCell ref="C289:G289"/>
    <mergeCell ref="C278:G278"/>
    <mergeCell ref="C279:G279"/>
    <mergeCell ref="C280:G280"/>
    <mergeCell ref="C281:G281"/>
    <mergeCell ref="C282:G282"/>
    <mergeCell ref="C283:G283"/>
    <mergeCell ref="C272:G272"/>
    <mergeCell ref="C273:G273"/>
    <mergeCell ref="C274:G274"/>
    <mergeCell ref="C275:G275"/>
    <mergeCell ref="C276:G276"/>
    <mergeCell ref="C277:G277"/>
    <mergeCell ref="A250:E250"/>
    <mergeCell ref="A255:C255"/>
    <mergeCell ref="A260:C260"/>
    <mergeCell ref="A265:C265"/>
    <mergeCell ref="C270:G270"/>
    <mergeCell ref="C271:G271"/>
    <mergeCell ref="A209:E209"/>
    <mergeCell ref="A222:E222"/>
    <mergeCell ref="A227:E227"/>
    <mergeCell ref="A232:E232"/>
    <mergeCell ref="C237:G237"/>
    <mergeCell ref="A239:G239"/>
    <mergeCell ref="A162:C162"/>
    <mergeCell ref="A172:E172"/>
    <mergeCell ref="A182:E182"/>
    <mergeCell ref="A188:E188"/>
    <mergeCell ref="A194:E194"/>
    <mergeCell ref="A201:E201"/>
    <mergeCell ref="A118:G118"/>
    <mergeCell ref="A131:E131"/>
    <mergeCell ref="A138:E138"/>
    <mergeCell ref="A143:E143"/>
    <mergeCell ref="A149:E149"/>
    <mergeCell ref="A157:C157"/>
    <mergeCell ref="A103:E103"/>
    <mergeCell ref="A106:E106"/>
    <mergeCell ref="A107:G107"/>
    <mergeCell ref="C109:G109"/>
    <mergeCell ref="A111:G111"/>
    <mergeCell ref="C114:G114"/>
    <mergeCell ref="A82:G82"/>
    <mergeCell ref="C84:G84"/>
    <mergeCell ref="A87:G87"/>
    <mergeCell ref="C90:G90"/>
    <mergeCell ref="A97:G97"/>
    <mergeCell ref="C101:E101"/>
    <mergeCell ref="A67:C67"/>
    <mergeCell ref="A72:C72"/>
    <mergeCell ref="C77:E77"/>
    <mergeCell ref="A80:E80"/>
    <mergeCell ref="A81:E81"/>
    <mergeCell ref="A52:C52"/>
    <mergeCell ref="A57:C57"/>
    <mergeCell ref="A62:C62"/>
    <mergeCell ref="I427:K427"/>
    <mergeCell ref="I428:K428"/>
    <mergeCell ref="I429:K429"/>
    <mergeCell ref="A11:E11"/>
    <mergeCell ref="A2:N2"/>
    <mergeCell ref="C3:I3"/>
    <mergeCell ref="C5:K5"/>
    <mergeCell ref="A16:C16"/>
    <mergeCell ref="A30:G30"/>
    <mergeCell ref="A47:E47"/>
  </mergeCells>
  <hyperlinks>
    <hyperlink ref="N5" r:id="rId1" display="Tel:(28)9885-8834 - CEP 29300-195-Cachoerio de Itapemirim/ES   "/>
  </hyperlinks>
  <printOptions/>
  <pageMargins left="0.5118110236220472" right="0.5118110236220472" top="0.5905511811023623" bottom="0.5905511811023623" header="0.31496062992125984" footer="0.31496062992125984"/>
  <pageSetup horizontalDpi="300" verticalDpi="3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workbookViewId="0" topLeftCell="B1">
      <selection activeCell="G18" sqref="G18"/>
    </sheetView>
  </sheetViews>
  <sheetFormatPr defaultColWidth="9.140625" defaultRowHeight="15"/>
  <cols>
    <col min="1" max="1" width="8.28125" style="0" customWidth="1"/>
    <col min="2" max="2" width="38.140625" style="0" customWidth="1"/>
    <col min="3" max="3" width="15.7109375" style="0" customWidth="1"/>
    <col min="4" max="4" width="8.28125" style="0" customWidth="1"/>
    <col min="5" max="6" width="16.7109375" style="0" customWidth="1"/>
    <col min="7" max="7" width="16.57421875" style="0" customWidth="1"/>
    <col min="8" max="11" width="17.7109375" style="0" customWidth="1"/>
    <col min="12" max="12" width="16.57421875" style="0" customWidth="1"/>
    <col min="13" max="13" width="11.8515625" style="0" customWidth="1"/>
  </cols>
  <sheetData>
    <row r="1" spans="1:12" ht="18">
      <c r="A1" s="631" t="s">
        <v>73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 ht="18">
      <c r="A2" s="2"/>
      <c r="B2" s="5"/>
      <c r="C2" s="77" t="str">
        <f>PLAN!C2</f>
        <v>PREFEITURA MUNICIPAL DE RIO NOVO DO SUL / ES  </v>
      </c>
      <c r="D2" s="10"/>
      <c r="E2" s="10"/>
      <c r="F2" s="10"/>
      <c r="G2" s="6"/>
      <c r="H2" s="486"/>
      <c r="I2" s="486"/>
      <c r="J2" s="486"/>
      <c r="K2" s="486"/>
      <c r="L2" s="491" t="str">
        <f>PLAN!G2</f>
        <v>SOMA ENGENHARIA E CONSULTORIA LTDA</v>
      </c>
    </row>
    <row r="3" spans="1:12" ht="18">
      <c r="A3" s="2"/>
      <c r="B3" s="3"/>
      <c r="C3" s="78" t="str">
        <f>PLAN!C3</f>
        <v>OBRA: CONSTRUÇÃO DE QUADRA POLIESPORTIVA    </v>
      </c>
      <c r="D3" s="10"/>
      <c r="E3" s="10"/>
      <c r="F3" s="10"/>
      <c r="G3" s="6"/>
      <c r="H3" s="487"/>
      <c r="I3" s="487"/>
      <c r="J3" s="487"/>
      <c r="K3" s="487"/>
      <c r="L3" s="489" t="str">
        <f>PLAN!G3</f>
        <v>Av. Marechal Deodoro, 131,  Centro - CEP29600-000</v>
      </c>
    </row>
    <row r="4" spans="1:13" ht="18">
      <c r="A4" s="2"/>
      <c r="B4" s="4"/>
      <c r="C4" s="79" t="str">
        <f>PLAN!C4</f>
        <v>LOCAL: COMUNIDADE ITATAIBA             ÁREA: 728,77m²                        LEIS SOCIAIS:</v>
      </c>
      <c r="D4" s="10"/>
      <c r="E4" s="10"/>
      <c r="F4" s="10"/>
      <c r="G4" s="8"/>
      <c r="H4" s="488">
        <f>PLAN!D4</f>
        <v>1.2833</v>
      </c>
      <c r="I4" s="485"/>
      <c r="J4" s="485"/>
      <c r="K4" s="485"/>
      <c r="L4" s="490" t="str">
        <f>PLAN!G4</f>
        <v>Afonso Claudio/ES  -  Tel:(27)99956-2230</v>
      </c>
      <c r="M4" s="1"/>
    </row>
    <row r="5" spans="1:13" ht="15.75" thickBot="1">
      <c r="A5" s="80" t="str">
        <f>PLAN!A5</f>
        <v> B.D.I.:     </v>
      </c>
      <c r="B5" s="484">
        <f>PLAN!B5</f>
        <v>0.309</v>
      </c>
      <c r="C5" s="7" t="str">
        <f>PLAN!C5</f>
        <v>FONTE: PLANILHA IOPES/LABOR - MAIO / 2019</v>
      </c>
      <c r="D5" s="9"/>
      <c r="E5" s="9"/>
      <c r="F5" s="9"/>
      <c r="G5" s="485"/>
      <c r="H5" s="485"/>
      <c r="I5" s="485"/>
      <c r="J5" s="485"/>
      <c r="K5" s="485"/>
      <c r="L5" s="490" t="str">
        <f>PLAN!G5</f>
        <v> email: soma.engenharia@hotmail.com</v>
      </c>
      <c r="M5" s="1"/>
    </row>
    <row r="6" spans="1:13" s="18" customFormat="1" ht="15">
      <c r="A6" s="632" t="s">
        <v>0</v>
      </c>
      <c r="B6" s="636" t="s">
        <v>15</v>
      </c>
      <c r="C6" s="636" t="s">
        <v>16</v>
      </c>
      <c r="D6" s="636" t="s">
        <v>17</v>
      </c>
      <c r="E6" s="643" t="s">
        <v>418</v>
      </c>
      <c r="F6" s="643"/>
      <c r="G6" s="643"/>
      <c r="H6" s="643"/>
      <c r="I6" s="643"/>
      <c r="J6" s="643"/>
      <c r="K6" s="643"/>
      <c r="L6" s="644"/>
      <c r="M6" s="17"/>
    </row>
    <row r="7" spans="1:12" s="18" customFormat="1" ht="15.75" thickBot="1">
      <c r="A7" s="633"/>
      <c r="B7" s="637"/>
      <c r="C7" s="637"/>
      <c r="D7" s="637"/>
      <c r="E7" s="53" t="s">
        <v>462</v>
      </c>
      <c r="F7" s="53">
        <v>43770</v>
      </c>
      <c r="G7" s="53">
        <v>43800</v>
      </c>
      <c r="H7" s="53">
        <v>43831</v>
      </c>
      <c r="I7" s="54">
        <v>43862</v>
      </c>
      <c r="J7" s="53">
        <v>43891</v>
      </c>
      <c r="K7" s="54">
        <v>43922</v>
      </c>
      <c r="L7" s="54">
        <v>43952</v>
      </c>
    </row>
    <row r="8" spans="1:12" s="18" customFormat="1" ht="15" customHeight="1">
      <c r="A8" s="57">
        <v>2</v>
      </c>
      <c r="B8" s="58" t="str">
        <f>PLAN!C9</f>
        <v>SERVIÇOS PRELIMINARES</v>
      </c>
      <c r="C8" s="55">
        <f>PLAN!G9</f>
        <v>13961.065844641795</v>
      </c>
      <c r="D8" s="56">
        <f aca="true" t="shared" si="0" ref="D8:D22">(C8/$C$25)*100</f>
        <v>1.6025141620804892</v>
      </c>
      <c r="E8" s="638"/>
      <c r="F8" s="41">
        <f>C8</f>
        <v>13961.065844641795</v>
      </c>
      <c r="G8" s="42"/>
      <c r="H8" s="59"/>
      <c r="I8" s="59"/>
      <c r="J8" s="59"/>
      <c r="K8" s="59"/>
      <c r="L8" s="60"/>
    </row>
    <row r="9" spans="1:12" s="18" customFormat="1" ht="15" customHeight="1">
      <c r="A9" s="57">
        <v>3</v>
      </c>
      <c r="B9" s="61" t="str">
        <f>PLAN!C16</f>
        <v>MOVIMENTO DE TERRA</v>
      </c>
      <c r="C9" s="62">
        <f>PLAN!G16</f>
        <v>11006.4182</v>
      </c>
      <c r="D9" s="56">
        <f t="shared" si="0"/>
        <v>1.2633663672641313</v>
      </c>
      <c r="E9" s="638"/>
      <c r="F9" s="43">
        <f>C9</f>
        <v>11006.4182</v>
      </c>
      <c r="G9" s="44"/>
      <c r="H9" s="64"/>
      <c r="I9" s="64"/>
      <c r="J9" s="64"/>
      <c r="K9" s="64"/>
      <c r="L9" s="65"/>
    </row>
    <row r="10" spans="1:12" s="18" customFormat="1" ht="15">
      <c r="A10" s="57">
        <v>4</v>
      </c>
      <c r="B10" s="61" t="str">
        <f>PLAN!C24</f>
        <v>INSTALAÇÃO DO CANTEIRO DE OBRAS</v>
      </c>
      <c r="C10" s="62">
        <f>PLAN!G24</f>
        <v>24948.385</v>
      </c>
      <c r="D10" s="56">
        <f t="shared" si="0"/>
        <v>2.863688254781828</v>
      </c>
      <c r="E10" s="638"/>
      <c r="F10" s="64">
        <f>$C$10*0.5</f>
        <v>12474.1925</v>
      </c>
      <c r="G10" s="63">
        <f>C10*0.5</f>
        <v>12474.1925</v>
      </c>
      <c r="H10" s="44"/>
      <c r="I10" s="44"/>
      <c r="J10" s="44"/>
      <c r="K10" s="44"/>
      <c r="L10" s="65"/>
    </row>
    <row r="11" spans="1:12" s="18" customFormat="1" ht="15">
      <c r="A11" s="57">
        <v>5</v>
      </c>
      <c r="B11" s="66" t="str">
        <f>PLAN!C33</f>
        <v>ESTRUTURAS</v>
      </c>
      <c r="C11" s="62">
        <f>PLAN!G33</f>
        <v>105926.56410000003</v>
      </c>
      <c r="D11" s="56">
        <f t="shared" si="0"/>
        <v>12.158729211632918</v>
      </c>
      <c r="E11" s="638"/>
      <c r="F11" s="64">
        <f>$C$11*25%</f>
        <v>26481.641025000008</v>
      </c>
      <c r="G11" s="64">
        <f>$C$11*25%</f>
        <v>26481.641025000008</v>
      </c>
      <c r="H11" s="64">
        <f>$C$11*50%</f>
        <v>52963.282050000016</v>
      </c>
      <c r="I11" s="64"/>
      <c r="J11" s="44"/>
      <c r="K11" s="44"/>
      <c r="L11" s="65"/>
    </row>
    <row r="12" spans="1:12" s="18" customFormat="1" ht="15">
      <c r="A12" s="57">
        <v>6</v>
      </c>
      <c r="B12" s="66" t="str">
        <f>PLAN!C48</f>
        <v>PAREDES EM ALVENARIA</v>
      </c>
      <c r="C12" s="62">
        <f>PLAN!G48</f>
        <v>88441.4514</v>
      </c>
      <c r="D12" s="56">
        <f t="shared" si="0"/>
        <v>10.151709042891468</v>
      </c>
      <c r="E12" s="638"/>
      <c r="F12" s="64"/>
      <c r="G12" s="64">
        <f>$C12*25%</f>
        <v>22110.36285</v>
      </c>
      <c r="H12" s="64">
        <f>$C12*75%</f>
        <v>66331.08855</v>
      </c>
      <c r="I12" s="64"/>
      <c r="J12" s="64"/>
      <c r="K12" s="64"/>
      <c r="L12" s="65"/>
    </row>
    <row r="13" spans="1:12" s="18" customFormat="1" ht="15">
      <c r="A13" s="57">
        <v>7</v>
      </c>
      <c r="B13" s="66" t="str">
        <f>PLAN!C59</f>
        <v>PISOS INTERNOS E EXTERNOS</v>
      </c>
      <c r="C13" s="62">
        <f>PLAN!G59</f>
        <v>78817.8835</v>
      </c>
      <c r="D13" s="56">
        <f t="shared" si="0"/>
        <v>9.047072475661748</v>
      </c>
      <c r="E13" s="638"/>
      <c r="F13" s="17"/>
      <c r="G13" s="64">
        <f>$C$13*25%</f>
        <v>19704.470875</v>
      </c>
      <c r="H13" s="64">
        <f>$C$13*25%</f>
        <v>19704.470875</v>
      </c>
      <c r="I13" s="64">
        <f>$C$13*25%</f>
        <v>19704.470875</v>
      </c>
      <c r="J13" s="64">
        <f>$C$13*25%</f>
        <v>19704.470875</v>
      </c>
      <c r="K13" s="64"/>
      <c r="L13" s="45"/>
    </row>
    <row r="14" spans="1:12" s="18" customFormat="1" ht="15">
      <c r="A14" s="57">
        <v>8</v>
      </c>
      <c r="B14" s="66" t="str">
        <f>PLAN!C73</f>
        <v>ESQUADRIAS DE MADEIRA  E METAL</v>
      </c>
      <c r="C14" s="62">
        <f>PLAN!G73</f>
        <v>16604.8815</v>
      </c>
      <c r="D14" s="56">
        <f t="shared" si="0"/>
        <v>1.9059832579781844</v>
      </c>
      <c r="E14" s="638"/>
      <c r="F14" s="64"/>
      <c r="G14" s="64"/>
      <c r="H14" s="64"/>
      <c r="I14" s="64"/>
      <c r="J14" s="64"/>
      <c r="K14" s="64">
        <f>C14</f>
        <v>16604.8815</v>
      </c>
      <c r="L14" s="45"/>
    </row>
    <row r="15" spans="1:12" s="18" customFormat="1" ht="15">
      <c r="A15" s="57">
        <v>9</v>
      </c>
      <c r="B15" s="66" t="str">
        <f>PLAN!C84</f>
        <v>IMPERMEABILIZAÇÕES</v>
      </c>
      <c r="C15" s="62">
        <f>PLAN!G84</f>
        <v>7271.683900000001</v>
      </c>
      <c r="D15" s="56">
        <f t="shared" si="0"/>
        <v>0.8346767046009639</v>
      </c>
      <c r="E15" s="638"/>
      <c r="F15" s="64">
        <f>$C$15*40%</f>
        <v>2908.6735600000006</v>
      </c>
      <c r="G15" s="63">
        <f>C15*20%</f>
        <v>1454.3367800000003</v>
      </c>
      <c r="H15" s="64">
        <f>C15*40%</f>
        <v>2908.6735600000006</v>
      </c>
      <c r="I15" s="64"/>
      <c r="J15" s="64"/>
      <c r="K15" s="64"/>
      <c r="L15" s="65"/>
    </row>
    <row r="16" spans="1:12" s="18" customFormat="1" ht="15">
      <c r="A16" s="57">
        <v>10</v>
      </c>
      <c r="B16" s="66" t="str">
        <f>PLAN!C89</f>
        <v>COBERTURA METÁLICA</v>
      </c>
      <c r="C16" s="62">
        <f>PLAN!G89</f>
        <v>310707.19</v>
      </c>
      <c r="D16" s="56">
        <f t="shared" si="0"/>
        <v>35.664373893511176</v>
      </c>
      <c r="E16" s="638"/>
      <c r="F16" s="63"/>
      <c r="G16" s="64"/>
      <c r="H16" s="17"/>
      <c r="I16" s="64">
        <f>$C$16*50%</f>
        <v>155353.595</v>
      </c>
      <c r="J16" s="64">
        <f>$C$16*50%</f>
        <v>155353.595</v>
      </c>
      <c r="K16" s="64"/>
      <c r="L16" s="67"/>
    </row>
    <row r="17" spans="1:13" s="18" customFormat="1" ht="15">
      <c r="A17" s="57">
        <v>11</v>
      </c>
      <c r="B17" s="61" t="str">
        <f>PLAN!C97</f>
        <v>INSTALAÇÕES  E APARELHOS ELÉTRICOS</v>
      </c>
      <c r="C17" s="62">
        <f>PLAN!G97</f>
        <v>70693.477473192</v>
      </c>
      <c r="D17" s="56">
        <f t="shared" si="0"/>
        <v>8.114516475902695</v>
      </c>
      <c r="E17" s="638"/>
      <c r="F17" s="63"/>
      <c r="G17" s="64"/>
      <c r="H17" s="64"/>
      <c r="I17" s="64">
        <f>$C$17*25%</f>
        <v>17673.369368298</v>
      </c>
      <c r="J17" s="64">
        <f>$C$17*25%</f>
        <v>17673.369368298</v>
      </c>
      <c r="K17" s="64">
        <f>$C$17*50%</f>
        <v>35346.738736596</v>
      </c>
      <c r="L17" s="67"/>
      <c r="M17" s="46" t="s">
        <v>27</v>
      </c>
    </row>
    <row r="18" spans="1:13" s="18" customFormat="1" ht="30">
      <c r="A18" s="57">
        <v>12</v>
      </c>
      <c r="B18" s="68" t="str">
        <f>PLAN!C132</f>
        <v>INSTALAÇÕES E APARELHOS HIDRO-SANITÁRIOS</v>
      </c>
      <c r="C18" s="69">
        <f>PLAN!G132</f>
        <v>42118.04000000001</v>
      </c>
      <c r="D18" s="56">
        <f t="shared" si="0"/>
        <v>4.83449876464674</v>
      </c>
      <c r="E18" s="638"/>
      <c r="F18" s="63"/>
      <c r="G18" s="64"/>
      <c r="H18" s="64"/>
      <c r="I18" s="64"/>
      <c r="J18" s="64"/>
      <c r="K18" s="64"/>
      <c r="L18" s="65">
        <f>C18</f>
        <v>42118.04000000001</v>
      </c>
      <c r="M18" s="46"/>
    </row>
    <row r="19" spans="1:13" s="18" customFormat="1" ht="15">
      <c r="A19" s="57">
        <v>13</v>
      </c>
      <c r="B19" s="70" t="str">
        <f>PLAN!C170</f>
        <v>INSTALAÇÕES DE COMBATE A INCÊNDIO</v>
      </c>
      <c r="C19" s="69">
        <f>PLAN!G170</f>
        <v>1364.25</v>
      </c>
      <c r="D19" s="56">
        <f t="shared" si="0"/>
        <v>0.15659477363308721</v>
      </c>
      <c r="E19" s="638"/>
      <c r="F19" s="63"/>
      <c r="G19" s="64"/>
      <c r="H19" s="64"/>
      <c r="I19" s="64"/>
      <c r="J19" s="64"/>
      <c r="K19" s="64"/>
      <c r="L19" s="65">
        <f>C19</f>
        <v>1364.25</v>
      </c>
      <c r="M19" s="46"/>
    </row>
    <row r="20" spans="1:13" s="18" customFormat="1" ht="15">
      <c r="A20" s="57">
        <v>14</v>
      </c>
      <c r="B20" s="70" t="str">
        <f>PLAN!C176</f>
        <v>EQUIPAMENTOS ESPORTIVOS</v>
      </c>
      <c r="C20" s="69">
        <f>PLAN!G176</f>
        <v>13929.720000000001</v>
      </c>
      <c r="D20" s="56">
        <f t="shared" si="0"/>
        <v>1.5989161445279736</v>
      </c>
      <c r="E20" s="638"/>
      <c r="F20" s="63"/>
      <c r="G20" s="64"/>
      <c r="H20" s="64"/>
      <c r="I20" s="64"/>
      <c r="J20" s="64"/>
      <c r="K20" s="64"/>
      <c r="L20" s="65">
        <f>C20</f>
        <v>13929.720000000001</v>
      </c>
      <c r="M20" s="46"/>
    </row>
    <row r="21" spans="1:13" s="18" customFormat="1" ht="15">
      <c r="A21" s="57">
        <v>15</v>
      </c>
      <c r="B21" s="70" t="str">
        <f>PLAN!C185</f>
        <v>PINTURAS</v>
      </c>
      <c r="C21" s="69">
        <f>PLAN!G185</f>
        <v>44503.6999</v>
      </c>
      <c r="D21" s="56">
        <f t="shared" si="0"/>
        <v>5.1083355775520225</v>
      </c>
      <c r="E21" s="638"/>
      <c r="F21" s="63"/>
      <c r="G21" s="64"/>
      <c r="H21" s="64"/>
      <c r="I21" s="64"/>
      <c r="J21" s="64"/>
      <c r="K21" s="64">
        <f>$C$21*50%</f>
        <v>22251.84995</v>
      </c>
      <c r="L21" s="67">
        <f>$C$21*50%</f>
        <v>22251.84995</v>
      </c>
      <c r="M21" s="46"/>
    </row>
    <row r="22" spans="1:13" s="18" customFormat="1" ht="15">
      <c r="A22" s="57">
        <v>16</v>
      </c>
      <c r="B22" s="70" t="str">
        <f>PLAN!C193</f>
        <v>SERVIÇOS COMPLEMENTARES</v>
      </c>
      <c r="C22" s="69">
        <f>PLAN!G193</f>
        <v>40902.946899999995</v>
      </c>
      <c r="D22" s="56">
        <f t="shared" si="0"/>
        <v>4.695024893334569</v>
      </c>
      <c r="E22" s="638"/>
      <c r="F22" s="63"/>
      <c r="G22" s="64"/>
      <c r="H22" s="64"/>
      <c r="I22" s="64"/>
      <c r="J22" s="64"/>
      <c r="K22" s="64">
        <f>$C$22*50%</f>
        <v>20451.473449999998</v>
      </c>
      <c r="L22" s="67">
        <f>$C$22*50%</f>
        <v>20451.473449999998</v>
      </c>
      <c r="M22" s="46"/>
    </row>
    <row r="23" spans="1:13" s="18" customFormat="1" ht="15">
      <c r="A23" s="71"/>
      <c r="B23" s="70"/>
      <c r="C23" s="69"/>
      <c r="D23" s="56"/>
      <c r="E23" s="638"/>
      <c r="F23" s="63"/>
      <c r="G23" s="64"/>
      <c r="H23" s="64"/>
      <c r="I23" s="64"/>
      <c r="J23" s="64"/>
      <c r="K23" s="64"/>
      <c r="L23" s="65"/>
      <c r="M23" s="46"/>
    </row>
    <row r="24" spans="1:15" s="18" customFormat="1" ht="15.75" thickBot="1">
      <c r="A24" s="72"/>
      <c r="B24" s="634" t="s">
        <v>18</v>
      </c>
      <c r="C24" s="635"/>
      <c r="D24" s="635"/>
      <c r="E24" s="639"/>
      <c r="F24" s="73">
        <f aca="true" t="shared" si="1" ref="F24:L24">SUM(F8:F23)</f>
        <v>66831.9911296418</v>
      </c>
      <c r="G24" s="74">
        <f t="shared" si="1"/>
        <v>82225.00403000001</v>
      </c>
      <c r="H24" s="74">
        <f t="shared" si="1"/>
        <v>141907.51503500002</v>
      </c>
      <c r="I24" s="74">
        <f t="shared" si="1"/>
        <v>192731.435243298</v>
      </c>
      <c r="J24" s="74">
        <f t="shared" si="1"/>
        <v>192731.435243298</v>
      </c>
      <c r="K24" s="74">
        <f t="shared" si="1"/>
        <v>94654.943636596</v>
      </c>
      <c r="L24" s="75">
        <f t="shared" si="1"/>
        <v>100115.3334</v>
      </c>
      <c r="M24" s="17"/>
      <c r="O24" s="17"/>
    </row>
    <row r="25" spans="1:13" s="18" customFormat="1" ht="15.75" thickBot="1">
      <c r="A25" s="76"/>
      <c r="B25" s="47" t="s">
        <v>19</v>
      </c>
      <c r="C25" s="48">
        <f>SUM(C8:C22)</f>
        <v>871197.6577178339</v>
      </c>
      <c r="D25" s="49">
        <f>SUM(D8:D22)</f>
        <v>100</v>
      </c>
      <c r="E25" s="50"/>
      <c r="F25" s="51">
        <f>F24</f>
        <v>66831.9911296418</v>
      </c>
      <c r="G25" s="51">
        <f aca="true" t="shared" si="2" ref="G25:L25">G24+F25</f>
        <v>149056.9951596418</v>
      </c>
      <c r="H25" s="51">
        <f t="shared" si="2"/>
        <v>290964.5101946418</v>
      </c>
      <c r="I25" s="51">
        <f t="shared" si="2"/>
        <v>483695.94543793984</v>
      </c>
      <c r="J25" s="51">
        <f t="shared" si="2"/>
        <v>676427.3806812379</v>
      </c>
      <c r="K25" s="51">
        <f t="shared" si="2"/>
        <v>771082.3243178339</v>
      </c>
      <c r="L25" s="52">
        <f t="shared" si="2"/>
        <v>871197.6577178339</v>
      </c>
      <c r="M25" s="17"/>
    </row>
    <row r="26" spans="1:12" s="18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18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0" t="str">
        <f>PLAN!G212</f>
        <v>Afonso Cláudio/ES, 27 de julho de 2019</v>
      </c>
    </row>
    <row r="29" spans="1:12" s="18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21"/>
      <c r="K31" s="2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640" t="s">
        <v>152</v>
      </c>
      <c r="K32" s="640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641" t="s">
        <v>155</v>
      </c>
      <c r="K33" s="64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642" t="s">
        <v>154</v>
      </c>
      <c r="K34" s="642"/>
      <c r="L34" s="1"/>
    </row>
  </sheetData>
  <sheetProtection/>
  <mergeCells count="11">
    <mergeCell ref="J32:K32"/>
    <mergeCell ref="J33:K33"/>
    <mergeCell ref="J34:K34"/>
    <mergeCell ref="E6:L6"/>
    <mergeCell ref="A1:L1"/>
    <mergeCell ref="A6:A7"/>
    <mergeCell ref="B24:D24"/>
    <mergeCell ref="D6:D7"/>
    <mergeCell ref="C6:C7"/>
    <mergeCell ref="B6:B7"/>
    <mergeCell ref="E8:E2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2"/>
  <ignoredErrors>
    <ignoredError sqref="L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Normal="90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19.8515625" style="452" customWidth="1"/>
    <col min="2" max="2" width="70.7109375" style="453" customWidth="1"/>
    <col min="3" max="4" width="8.8515625" style="452" customWidth="1"/>
    <col min="5" max="5" width="14.8515625" style="453" customWidth="1"/>
    <col min="6" max="6" width="14.00390625" style="453" customWidth="1"/>
    <col min="7" max="7" width="12.8515625" style="453" customWidth="1"/>
    <col min="8" max="16384" width="9.140625" style="453" customWidth="1"/>
  </cols>
  <sheetData>
    <row r="1" spans="1:7" ht="9" customHeight="1">
      <c r="A1" s="493"/>
      <c r="B1" s="494"/>
      <c r="C1" s="493"/>
      <c r="D1" s="493"/>
      <c r="E1" s="494"/>
      <c r="F1" s="494"/>
      <c r="G1" s="494"/>
    </row>
    <row r="2" spans="1:8" ht="14.25">
      <c r="A2" s="645" t="s">
        <v>398</v>
      </c>
      <c r="B2" s="645"/>
      <c r="C2" s="645"/>
      <c r="D2" s="645"/>
      <c r="E2" s="645"/>
      <c r="F2" s="645"/>
      <c r="G2" s="645"/>
      <c r="H2" s="492"/>
    </row>
    <row r="3" spans="1:8" ht="14.25">
      <c r="A3" s="496"/>
      <c r="B3" s="497" t="str">
        <f>PLAN!C2</f>
        <v>PREFEITURA MUNICIPAL DE RIO NOVO DO SUL / ES  </v>
      </c>
      <c r="C3" s="498"/>
      <c r="D3" s="498"/>
      <c r="E3" s="497"/>
      <c r="F3" s="497"/>
      <c r="G3" s="499"/>
      <c r="H3" s="492"/>
    </row>
    <row r="4" spans="1:8" ht="14.25">
      <c r="A4" s="496"/>
      <c r="B4" s="497" t="str">
        <f>PLAN!C3</f>
        <v>OBRA: CONSTRUÇÃO DE QUADRA POLIESPORTIVA    </v>
      </c>
      <c r="C4" s="498"/>
      <c r="D4" s="498"/>
      <c r="E4" s="497"/>
      <c r="F4" s="497"/>
      <c r="G4" s="499"/>
      <c r="H4" s="492"/>
    </row>
    <row r="5" spans="1:8" ht="14.25">
      <c r="A5" s="496"/>
      <c r="B5" s="497" t="str">
        <f>PLAN!C4</f>
        <v>LOCAL: COMUNIDADE ITATAIBA             ÁREA: 728,77m²                        LEIS SOCIAIS:</v>
      </c>
      <c r="C5" s="500">
        <f>PLAN!D4</f>
        <v>1.2833</v>
      </c>
      <c r="D5" s="498"/>
      <c r="E5" s="501" t="s">
        <v>399</v>
      </c>
      <c r="F5" s="500">
        <f>PLAN!B5</f>
        <v>0.309</v>
      </c>
      <c r="G5" s="499"/>
      <c r="H5" s="492"/>
    </row>
    <row r="6" spans="1:8" ht="14.25">
      <c r="A6" s="496"/>
      <c r="B6" s="497" t="str">
        <f>PLAN!C5</f>
        <v>FONTE: PLANILHA IOPES/LABOR - MAIO / 2019</v>
      </c>
      <c r="C6" s="498"/>
      <c r="D6" s="498"/>
      <c r="E6" s="497"/>
      <c r="F6" s="497"/>
      <c r="G6" s="499"/>
      <c r="H6" s="492"/>
    </row>
    <row r="7" spans="1:8" ht="14.25">
      <c r="A7" s="502"/>
      <c r="B7" s="503"/>
      <c r="C7" s="502"/>
      <c r="D7" s="502"/>
      <c r="E7" s="503"/>
      <c r="F7" s="503"/>
      <c r="G7" s="503"/>
      <c r="H7" s="492"/>
    </row>
    <row r="8" spans="1:7" s="437" customFormat="1" ht="15">
      <c r="A8" s="495" t="s">
        <v>37</v>
      </c>
      <c r="B8" s="495" t="s">
        <v>384</v>
      </c>
      <c r="C8" s="495" t="s">
        <v>39</v>
      </c>
      <c r="D8" s="495" t="s">
        <v>385</v>
      </c>
      <c r="E8" s="495" t="s">
        <v>386</v>
      </c>
      <c r="F8" s="495" t="s">
        <v>387</v>
      </c>
      <c r="G8" s="495" t="s">
        <v>220</v>
      </c>
    </row>
    <row r="9" spans="1:7" s="437" customFormat="1" ht="63.75" customHeight="1">
      <c r="A9" s="457" t="str">
        <f>'[1]PLAN'!B114</f>
        <v>comp1</v>
      </c>
      <c r="B9" s="458" t="str">
        <f>'[1]PLAN'!C114</f>
        <v>Ponto para projetores em quadra poliesp. coberta com arquibancada, inclusive fios, eletrodutos tipo condulete aparente marca de ref. TIGRE e suporte para fixação em cantoneira, conf. Projeto</v>
      </c>
      <c r="C9" s="457" t="s">
        <v>388</v>
      </c>
      <c r="D9" s="459"/>
      <c r="E9" s="460"/>
      <c r="F9" s="460"/>
      <c r="G9" s="460"/>
    </row>
    <row r="10" spans="1:7" s="437" customFormat="1" ht="14.25">
      <c r="A10" s="454"/>
      <c r="B10" s="455" t="s">
        <v>389</v>
      </c>
      <c r="C10" s="454"/>
      <c r="D10" s="454"/>
      <c r="E10" s="456"/>
      <c r="F10" s="456"/>
      <c r="G10" s="456">
        <f>SUM(F11:F12)</f>
        <v>24.78</v>
      </c>
    </row>
    <row r="11" spans="1:7" s="437" customFormat="1" ht="14.25">
      <c r="A11" s="440" t="s">
        <v>396</v>
      </c>
      <c r="B11" s="437" t="s">
        <v>390</v>
      </c>
      <c r="C11" s="440" t="s">
        <v>391</v>
      </c>
      <c r="D11" s="442">
        <v>2</v>
      </c>
      <c r="E11" s="441">
        <v>6.72</v>
      </c>
      <c r="F11" s="441">
        <f>D11*E11</f>
        <v>13.44</v>
      </c>
      <c r="G11" s="441"/>
    </row>
    <row r="12" spans="1:7" s="437" customFormat="1" ht="14.25">
      <c r="A12" s="473" t="s">
        <v>395</v>
      </c>
      <c r="B12" s="474" t="s">
        <v>400</v>
      </c>
      <c r="C12" s="473" t="s">
        <v>391</v>
      </c>
      <c r="D12" s="475">
        <v>2</v>
      </c>
      <c r="E12" s="476">
        <v>5.67</v>
      </c>
      <c r="F12" s="476">
        <f>D12*E12</f>
        <v>11.34</v>
      </c>
      <c r="G12" s="476"/>
    </row>
    <row r="13" spans="1:7" s="437" customFormat="1" ht="14.25">
      <c r="A13" s="467"/>
      <c r="B13" s="468"/>
      <c r="C13" s="467"/>
      <c r="D13" s="467"/>
      <c r="E13" s="469"/>
      <c r="F13" s="469"/>
      <c r="G13" s="468"/>
    </row>
    <row r="14" spans="1:7" s="437" customFormat="1" ht="14.25">
      <c r="A14" s="454"/>
      <c r="B14" s="455" t="s">
        <v>392</v>
      </c>
      <c r="C14" s="454"/>
      <c r="D14" s="454"/>
      <c r="E14" s="456"/>
      <c r="F14" s="456"/>
      <c r="G14" s="456">
        <f>SUM(F15:F17)</f>
        <v>173.2</v>
      </c>
    </row>
    <row r="15" spans="1:6" s="437" customFormat="1" ht="14.25">
      <c r="A15" s="473" t="s">
        <v>411</v>
      </c>
      <c r="B15" s="444" t="s">
        <v>410</v>
      </c>
      <c r="C15" s="443" t="s">
        <v>7</v>
      </c>
      <c r="D15" s="443">
        <v>18</v>
      </c>
      <c r="E15" s="445">
        <v>3.63</v>
      </c>
      <c r="F15" s="445">
        <f>D15*E15</f>
        <v>65.34</v>
      </c>
    </row>
    <row r="16" spans="1:6" s="437" customFormat="1" ht="14.25">
      <c r="A16" s="473" t="s">
        <v>413</v>
      </c>
      <c r="B16" s="444" t="s">
        <v>412</v>
      </c>
      <c r="C16" s="443" t="s">
        <v>7</v>
      </c>
      <c r="D16" s="443">
        <v>54</v>
      </c>
      <c r="E16" s="445">
        <v>1.79</v>
      </c>
      <c r="F16" s="445">
        <f>D16*E16</f>
        <v>96.66</v>
      </c>
    </row>
    <row r="17" spans="1:6" s="437" customFormat="1" ht="14.25">
      <c r="A17" s="473" t="s">
        <v>415</v>
      </c>
      <c r="B17" s="444" t="s">
        <v>414</v>
      </c>
      <c r="C17" s="443" t="s">
        <v>388</v>
      </c>
      <c r="D17" s="443">
        <v>8</v>
      </c>
      <c r="E17" s="445">
        <v>1.4</v>
      </c>
      <c r="F17" s="445">
        <f>D17*E17</f>
        <v>11.2</v>
      </c>
    </row>
    <row r="18" spans="1:7" s="437" customFormat="1" ht="14.25">
      <c r="A18" s="470"/>
      <c r="B18" s="471"/>
      <c r="C18" s="470"/>
      <c r="D18" s="470"/>
      <c r="E18" s="472"/>
      <c r="F18" s="472"/>
      <c r="G18" s="471"/>
    </row>
    <row r="19" spans="1:7" s="437" customFormat="1" ht="14.25">
      <c r="A19" s="454"/>
      <c r="B19" s="455" t="s">
        <v>397</v>
      </c>
      <c r="C19" s="454"/>
      <c r="D19" s="454"/>
      <c r="E19" s="456"/>
      <c r="F19" s="456"/>
      <c r="G19" s="456">
        <f>SUM(F20:F20)</f>
        <v>0</v>
      </c>
    </row>
    <row r="20" spans="1:7" s="437" customFormat="1" ht="14.25">
      <c r="A20" s="479"/>
      <c r="B20" s="477"/>
      <c r="C20" s="440" t="s">
        <v>391</v>
      </c>
      <c r="D20" s="442">
        <v>0</v>
      </c>
      <c r="E20" s="441">
        <v>0</v>
      </c>
      <c r="F20" s="441">
        <f>(((E20-10.86)*0.5)+10.86)*D20</f>
        <v>0</v>
      </c>
      <c r="G20" s="478"/>
    </row>
    <row r="21" spans="1:7" s="437" customFormat="1" ht="14.25">
      <c r="A21" s="464"/>
      <c r="B21" s="465"/>
      <c r="C21" s="464"/>
      <c r="D21" s="464"/>
      <c r="E21" s="466"/>
      <c r="F21" s="466"/>
      <c r="G21" s="465"/>
    </row>
    <row r="22" spans="1:7" s="437" customFormat="1" ht="14.25">
      <c r="A22" s="461"/>
      <c r="B22" s="462"/>
      <c r="C22" s="461"/>
      <c r="D22" s="461"/>
      <c r="E22" s="463"/>
      <c r="F22" s="463"/>
      <c r="G22" s="462"/>
    </row>
    <row r="23" spans="1:7" s="437" customFormat="1" ht="15">
      <c r="A23" s="440"/>
      <c r="C23" s="440"/>
      <c r="D23" s="446"/>
      <c r="F23" s="447" t="s">
        <v>401</v>
      </c>
      <c r="G23" s="441">
        <f>G10*($C$5+1)</f>
        <v>56.58017400000001</v>
      </c>
    </row>
    <row r="24" spans="1:7" s="437" customFormat="1" ht="15">
      <c r="A24" s="440"/>
      <c r="C24" s="440"/>
      <c r="D24" s="446"/>
      <c r="F24" s="447" t="s">
        <v>402</v>
      </c>
      <c r="G24" s="441">
        <f>G14</f>
        <v>173.2</v>
      </c>
    </row>
    <row r="25" spans="1:7" s="437" customFormat="1" ht="15">
      <c r="A25" s="440"/>
      <c r="C25" s="440"/>
      <c r="D25" s="446"/>
      <c r="F25" s="447" t="s">
        <v>403</v>
      </c>
      <c r="G25" s="441">
        <f>G19</f>
        <v>0</v>
      </c>
    </row>
    <row r="26" spans="1:7" s="437" customFormat="1" ht="15">
      <c r="A26" s="440"/>
      <c r="C26" s="440"/>
      <c r="D26" s="446"/>
      <c r="F26" s="447" t="s">
        <v>404</v>
      </c>
      <c r="G26" s="441">
        <v>1</v>
      </c>
    </row>
    <row r="27" spans="1:7" s="437" customFormat="1" ht="15">
      <c r="A27" s="440"/>
      <c r="C27" s="440"/>
      <c r="D27" s="446"/>
      <c r="F27" s="447" t="s">
        <v>405</v>
      </c>
      <c r="G27" s="441">
        <f>G23+G25</f>
        <v>56.58017400000001</v>
      </c>
    </row>
    <row r="28" spans="1:7" s="437" customFormat="1" ht="15">
      <c r="A28" s="440"/>
      <c r="C28" s="440"/>
      <c r="D28" s="446"/>
      <c r="F28" s="447" t="s">
        <v>406</v>
      </c>
      <c r="G28" s="441">
        <f>(G23/G26)+(G25/G26)</f>
        <v>56.58017400000001</v>
      </c>
    </row>
    <row r="29" spans="1:7" s="437" customFormat="1" ht="15">
      <c r="A29" s="440"/>
      <c r="C29" s="440"/>
      <c r="D29" s="446"/>
      <c r="F29" s="447" t="s">
        <v>407</v>
      </c>
      <c r="G29" s="441">
        <f>G24+G28</f>
        <v>229.780174</v>
      </c>
    </row>
    <row r="30" spans="1:7" s="437" customFormat="1" ht="15">
      <c r="A30" s="440"/>
      <c r="C30" s="440"/>
      <c r="D30" s="446"/>
      <c r="F30" s="447" t="s">
        <v>408</v>
      </c>
      <c r="G30" s="441">
        <f>G29*$F$5</f>
        <v>71.002073766</v>
      </c>
    </row>
    <row r="31" spans="1:7" s="437" customFormat="1" ht="15">
      <c r="A31" s="440"/>
      <c r="C31" s="440"/>
      <c r="D31" s="438"/>
      <c r="E31" s="439"/>
      <c r="F31" s="448" t="s">
        <v>409</v>
      </c>
      <c r="G31" s="449">
        <f>G29+G30</f>
        <v>300.78224776599995</v>
      </c>
    </row>
    <row r="32" spans="1:4" s="437" customFormat="1" ht="14.25">
      <c r="A32" s="440"/>
      <c r="C32" s="440"/>
      <c r="D32" s="440"/>
    </row>
    <row r="33" spans="1:4" s="451" customFormat="1" ht="14.25">
      <c r="A33" s="450"/>
      <c r="C33" s="450"/>
      <c r="D33" s="450"/>
    </row>
  </sheetData>
  <sheetProtection/>
  <mergeCells count="1">
    <mergeCell ref="A2:G2"/>
  </mergeCells>
  <printOptions horizontalCentered="1"/>
  <pageMargins left="0.5118110236220472" right="0.1968503937007874" top="0.7874015748031497" bottom="0.7874015748031497" header="0.31496062992125984" footer="0.31496062992125984"/>
  <pageSetup horizontalDpi="300" verticalDpi="3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19.8515625" style="452" customWidth="1"/>
    <col min="2" max="2" width="70.7109375" style="453" customWidth="1"/>
    <col min="3" max="4" width="8.8515625" style="452" customWidth="1"/>
    <col min="5" max="5" width="14.8515625" style="453" customWidth="1"/>
    <col min="6" max="6" width="14.00390625" style="453" customWidth="1"/>
    <col min="7" max="7" width="12.8515625" style="453" customWidth="1"/>
    <col min="8" max="16384" width="9.140625" style="453" customWidth="1"/>
  </cols>
  <sheetData>
    <row r="1" spans="1:7" ht="9" customHeight="1">
      <c r="A1" s="493"/>
      <c r="B1" s="494"/>
      <c r="C1" s="493"/>
      <c r="D1" s="493"/>
      <c r="E1" s="494"/>
      <c r="F1" s="494"/>
      <c r="G1" s="494"/>
    </row>
    <row r="2" spans="1:8" ht="14.25">
      <c r="A2" s="645" t="s">
        <v>398</v>
      </c>
      <c r="B2" s="645"/>
      <c r="C2" s="645"/>
      <c r="D2" s="645"/>
      <c r="E2" s="645"/>
      <c r="F2" s="645"/>
      <c r="G2" s="645"/>
      <c r="H2" s="492"/>
    </row>
    <row r="3" spans="1:8" ht="14.25">
      <c r="A3" s="496"/>
      <c r="B3" s="497" t="str">
        <f>PLAN!C2</f>
        <v>PREFEITURA MUNICIPAL DE RIO NOVO DO SUL / ES  </v>
      </c>
      <c r="C3" s="498"/>
      <c r="D3" s="498"/>
      <c r="E3" s="497"/>
      <c r="F3" s="497"/>
      <c r="G3" s="499"/>
      <c r="H3" s="492"/>
    </row>
    <row r="4" spans="1:8" ht="14.25">
      <c r="A4" s="496"/>
      <c r="B4" s="497" t="str">
        <f>PLAN!C3</f>
        <v>OBRA: CONSTRUÇÃO DE QUADRA POLIESPORTIVA    </v>
      </c>
      <c r="C4" s="498"/>
      <c r="D4" s="498"/>
      <c r="E4" s="497"/>
      <c r="F4" s="497"/>
      <c r="G4" s="499"/>
      <c r="H4" s="492"/>
    </row>
    <row r="5" spans="1:8" ht="14.25">
      <c r="A5" s="496"/>
      <c r="B5" s="497" t="str">
        <f>PLAN!C4</f>
        <v>LOCAL: COMUNIDADE ITATAIBA             ÁREA: 728,77m²                        LEIS SOCIAIS:</v>
      </c>
      <c r="C5" s="500">
        <f>PLAN!D4</f>
        <v>1.2833</v>
      </c>
      <c r="D5" s="498"/>
      <c r="E5" s="501" t="s">
        <v>399</v>
      </c>
      <c r="F5" s="500">
        <f>PLAN!B5</f>
        <v>0.309</v>
      </c>
      <c r="G5" s="499"/>
      <c r="H5" s="492"/>
    </row>
    <row r="6" spans="1:8" ht="14.25">
      <c r="A6" s="496"/>
      <c r="B6" s="497" t="str">
        <f>PLAN!C5</f>
        <v>FONTE: PLANILHA IOPES/LABOR - MAIO / 2019</v>
      </c>
      <c r="C6" s="498"/>
      <c r="D6" s="498"/>
      <c r="E6" s="497"/>
      <c r="F6" s="497"/>
      <c r="G6" s="499"/>
      <c r="H6" s="492"/>
    </row>
    <row r="7" spans="1:8" ht="14.25">
      <c r="A7" s="502"/>
      <c r="B7" s="503"/>
      <c r="C7" s="502"/>
      <c r="D7" s="502"/>
      <c r="E7" s="503"/>
      <c r="F7" s="503"/>
      <c r="G7" s="503"/>
      <c r="H7" s="492"/>
    </row>
    <row r="8" spans="1:7" s="437" customFormat="1" ht="15">
      <c r="A8" s="495" t="s">
        <v>37</v>
      </c>
      <c r="B8" s="495" t="s">
        <v>384</v>
      </c>
      <c r="C8" s="495" t="s">
        <v>39</v>
      </c>
      <c r="D8" s="495" t="s">
        <v>385</v>
      </c>
      <c r="E8" s="495" t="s">
        <v>386</v>
      </c>
      <c r="F8" s="495" t="s">
        <v>387</v>
      </c>
      <c r="G8" s="495" t="s">
        <v>220</v>
      </c>
    </row>
    <row r="9" spans="1:7" s="437" customFormat="1" ht="43.5" customHeight="1">
      <c r="A9" s="457" t="str">
        <f>PLAN!B167</f>
        <v>comp2</v>
      </c>
      <c r="B9" s="537" t="str">
        <f>PLAN!C167</f>
        <v>Sumidouro cilíndrico pré-moldado diam. 1,50m com 4 anéis, inclusive escavação e reaterro</v>
      </c>
      <c r="C9" s="457" t="s">
        <v>388</v>
      </c>
      <c r="D9" s="459"/>
      <c r="E9" s="460"/>
      <c r="F9" s="460"/>
      <c r="G9" s="460"/>
    </row>
    <row r="10" spans="1:7" s="437" customFormat="1" ht="14.25">
      <c r="A10" s="454"/>
      <c r="B10" s="455" t="s">
        <v>389</v>
      </c>
      <c r="C10" s="454"/>
      <c r="D10" s="454"/>
      <c r="E10" s="456"/>
      <c r="F10" s="456"/>
      <c r="G10" s="456">
        <f>SUM(F11:F12)</f>
        <v>41.79</v>
      </c>
    </row>
    <row r="11" spans="1:7" s="437" customFormat="1" ht="14.25">
      <c r="A11" s="440" t="s">
        <v>438</v>
      </c>
      <c r="B11" s="437" t="s">
        <v>437</v>
      </c>
      <c r="C11" s="440" t="s">
        <v>391</v>
      </c>
      <c r="D11" s="442">
        <v>2</v>
      </c>
      <c r="E11" s="441">
        <v>6.72</v>
      </c>
      <c r="F11" s="441">
        <f>D11*E11</f>
        <v>13.44</v>
      </c>
      <c r="G11" s="441"/>
    </row>
    <row r="12" spans="1:7" s="437" customFormat="1" ht="14.25">
      <c r="A12" s="473" t="s">
        <v>395</v>
      </c>
      <c r="B12" s="474" t="s">
        <v>400</v>
      </c>
      <c r="C12" s="473" t="s">
        <v>391</v>
      </c>
      <c r="D12" s="475">
        <v>5</v>
      </c>
      <c r="E12" s="476">
        <v>5.67</v>
      </c>
      <c r="F12" s="476">
        <f>D12*E12</f>
        <v>28.35</v>
      </c>
      <c r="G12" s="476"/>
    </row>
    <row r="13" spans="1:7" s="437" customFormat="1" ht="14.25">
      <c r="A13" s="467"/>
      <c r="B13" s="468"/>
      <c r="C13" s="467"/>
      <c r="D13" s="467"/>
      <c r="E13" s="469"/>
      <c r="F13" s="469"/>
      <c r="G13" s="468"/>
    </row>
    <row r="14" spans="1:7" s="437" customFormat="1" ht="14.25">
      <c r="A14" s="454"/>
      <c r="B14" s="455" t="s">
        <v>392</v>
      </c>
      <c r="C14" s="454"/>
      <c r="D14" s="454"/>
      <c r="E14" s="456"/>
      <c r="F14" s="456"/>
      <c r="G14" s="456">
        <f>SUM(F15:F17)</f>
        <v>1514.0545</v>
      </c>
    </row>
    <row r="15" spans="1:6" s="437" customFormat="1" ht="14.25">
      <c r="A15" s="473" t="s">
        <v>436</v>
      </c>
      <c r="B15" s="444" t="s">
        <v>435</v>
      </c>
      <c r="C15" s="443" t="s">
        <v>388</v>
      </c>
      <c r="D15" s="443">
        <v>4</v>
      </c>
      <c r="E15" s="445">
        <v>299.75</v>
      </c>
      <c r="F15" s="445">
        <f>D15*E15</f>
        <v>1199</v>
      </c>
    </row>
    <row r="16" spans="1:6" s="437" customFormat="1" ht="14.25">
      <c r="A16" s="473" t="s">
        <v>439</v>
      </c>
      <c r="B16" s="444" t="s">
        <v>440</v>
      </c>
      <c r="C16" s="443" t="s">
        <v>388</v>
      </c>
      <c r="D16" s="443">
        <v>1</v>
      </c>
      <c r="E16" s="445">
        <v>287.17</v>
      </c>
      <c r="F16" s="445">
        <f>D16*E16</f>
        <v>287.17</v>
      </c>
    </row>
    <row r="17" spans="1:6" s="437" customFormat="1" ht="14.25">
      <c r="A17" s="473" t="s">
        <v>443</v>
      </c>
      <c r="B17" s="444" t="s">
        <v>444</v>
      </c>
      <c r="C17" s="443" t="s">
        <v>445</v>
      </c>
      <c r="D17" s="443">
        <v>0.35</v>
      </c>
      <c r="E17" s="445">
        <v>79.67</v>
      </c>
      <c r="F17" s="445">
        <f>D17*E17</f>
        <v>27.8845</v>
      </c>
    </row>
    <row r="18" spans="1:7" s="437" customFormat="1" ht="14.25">
      <c r="A18" s="470"/>
      <c r="B18" s="471"/>
      <c r="C18" s="470"/>
      <c r="D18" s="470"/>
      <c r="E18" s="472"/>
      <c r="F18" s="472"/>
      <c r="G18" s="471"/>
    </row>
    <row r="19" spans="1:7" s="437" customFormat="1" ht="14.25">
      <c r="A19" s="454"/>
      <c r="B19" s="455" t="s">
        <v>397</v>
      </c>
      <c r="C19" s="454"/>
      <c r="D19" s="454"/>
      <c r="E19" s="456"/>
      <c r="F19" s="456"/>
      <c r="G19" s="456">
        <f>SUM(F20:F20)</f>
        <v>0</v>
      </c>
    </row>
    <row r="20" spans="1:7" s="437" customFormat="1" ht="14.25">
      <c r="A20" s="479"/>
      <c r="B20" s="477"/>
      <c r="C20" s="440" t="s">
        <v>391</v>
      </c>
      <c r="D20" s="442">
        <v>0</v>
      </c>
      <c r="E20" s="441">
        <v>0</v>
      </c>
      <c r="F20" s="441">
        <f>(((E20-10.86)*0.5)+10.86)*D20</f>
        <v>0</v>
      </c>
      <c r="G20" s="478"/>
    </row>
    <row r="21" spans="1:7" s="437" customFormat="1" ht="14.25">
      <c r="A21" s="464"/>
      <c r="B21" s="465"/>
      <c r="C21" s="464"/>
      <c r="D21" s="464"/>
      <c r="E21" s="466"/>
      <c r="F21" s="466"/>
      <c r="G21" s="465"/>
    </row>
    <row r="22" spans="1:7" s="437" customFormat="1" ht="14.25">
      <c r="A22" s="461"/>
      <c r="B22" s="462"/>
      <c r="C22" s="461"/>
      <c r="D22" s="461"/>
      <c r="E22" s="463"/>
      <c r="F22" s="463"/>
      <c r="G22" s="462"/>
    </row>
    <row r="23" spans="1:7" s="437" customFormat="1" ht="15">
      <c r="A23" s="440"/>
      <c r="C23" s="440"/>
      <c r="D23" s="446"/>
      <c r="F23" s="447" t="s">
        <v>401</v>
      </c>
      <c r="G23" s="441">
        <f>G10*($C$5+1)</f>
        <v>95.419107</v>
      </c>
    </row>
    <row r="24" spans="1:7" s="437" customFormat="1" ht="15">
      <c r="A24" s="440"/>
      <c r="C24" s="440"/>
      <c r="D24" s="446"/>
      <c r="F24" s="447" t="s">
        <v>402</v>
      </c>
      <c r="G24" s="441">
        <f>G14</f>
        <v>1514.0545</v>
      </c>
    </row>
    <row r="25" spans="1:7" s="437" customFormat="1" ht="15">
      <c r="A25" s="440"/>
      <c r="C25" s="440"/>
      <c r="D25" s="446"/>
      <c r="F25" s="447" t="s">
        <v>403</v>
      </c>
      <c r="G25" s="441">
        <f>G19</f>
        <v>0</v>
      </c>
    </row>
    <row r="26" spans="1:7" s="437" customFormat="1" ht="15">
      <c r="A26" s="440"/>
      <c r="C26" s="440"/>
      <c r="D26" s="446"/>
      <c r="F26" s="447" t="s">
        <v>404</v>
      </c>
      <c r="G26" s="441">
        <v>1</v>
      </c>
    </row>
    <row r="27" spans="1:7" s="437" customFormat="1" ht="15">
      <c r="A27" s="440"/>
      <c r="C27" s="440"/>
      <c r="D27" s="446"/>
      <c r="F27" s="447" t="s">
        <v>405</v>
      </c>
      <c r="G27" s="441">
        <f>G23+G25</f>
        <v>95.419107</v>
      </c>
    </row>
    <row r="28" spans="1:7" s="437" customFormat="1" ht="15">
      <c r="A28" s="440"/>
      <c r="C28" s="440"/>
      <c r="D28" s="446"/>
      <c r="F28" s="447" t="s">
        <v>406</v>
      </c>
      <c r="G28" s="441">
        <f>(G23/G26)+(G25/G26)</f>
        <v>95.419107</v>
      </c>
    </row>
    <row r="29" spans="1:7" s="437" customFormat="1" ht="15">
      <c r="A29" s="440"/>
      <c r="C29" s="440"/>
      <c r="D29" s="446"/>
      <c r="F29" s="447" t="s">
        <v>407</v>
      </c>
      <c r="G29" s="441">
        <f>G24+G28</f>
        <v>1609.473607</v>
      </c>
    </row>
    <row r="30" spans="1:7" s="437" customFormat="1" ht="15">
      <c r="A30" s="440"/>
      <c r="C30" s="440"/>
      <c r="D30" s="446"/>
      <c r="F30" s="447" t="s">
        <v>408</v>
      </c>
      <c r="G30" s="441">
        <f>G29*$F$5</f>
        <v>497.32734456299994</v>
      </c>
    </row>
    <row r="31" spans="1:7" s="437" customFormat="1" ht="15">
      <c r="A31" s="440"/>
      <c r="C31" s="440"/>
      <c r="D31" s="438"/>
      <c r="E31" s="439"/>
      <c r="F31" s="448" t="s">
        <v>409</v>
      </c>
      <c r="G31" s="449">
        <f>G29+G30</f>
        <v>2106.8009515629997</v>
      </c>
    </row>
    <row r="32" spans="1:4" s="437" customFormat="1" ht="14.25">
      <c r="A32" s="440"/>
      <c r="C32" s="440"/>
      <c r="D32" s="440"/>
    </row>
    <row r="33" spans="1:4" s="451" customFormat="1" ht="14.25">
      <c r="A33" s="450"/>
      <c r="C33" s="450"/>
      <c r="D33" s="450"/>
    </row>
  </sheetData>
  <sheetProtection/>
  <mergeCells count="1"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E LIA</dc:creator>
  <cp:keywords/>
  <dc:description/>
  <cp:lastModifiedBy>Victor Zerbone</cp:lastModifiedBy>
  <cp:lastPrinted>2019-08-22T13:38:29Z</cp:lastPrinted>
  <dcterms:created xsi:type="dcterms:W3CDTF">2008-07-02T19:34:21Z</dcterms:created>
  <dcterms:modified xsi:type="dcterms:W3CDTF">2019-08-27T11:19:50Z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